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515" yWindow="1140" windowWidth="11355" windowHeight="7935" tabRatio="607"/>
  </bookViews>
  <sheets>
    <sheet name="Főtábla" sheetId="1" r:id="rId1"/>
    <sheet name="Földgáz árvált." sheetId="3" r:id="rId2"/>
  </sheets>
  <definedNames>
    <definedName name="AF">#REF!</definedName>
    <definedName name="AG">#REF!</definedName>
    <definedName name="_xlnm.Print_Area" localSheetId="1">'Földgáz árvált.'!$A$1:$N$27</definedName>
    <definedName name="_xlnm.Print_Area" localSheetId="0">Főtábla!$A$1:$AH$70</definedName>
  </definedNames>
  <calcPr calcId="145621" calcOnSave="0"/>
  <customWorkbookViews>
    <customWorkbookView name="Tresó Ede - Egyéni nézet" guid="{87755C39-82B0-423E-AF87-9F8543937A84}" mergeInterval="0" personalView="1" maximized="1" windowWidth="1012" windowHeight="546" activeSheetId="1" showStatusbar="0"/>
  </customWorkbookViews>
</workbook>
</file>

<file path=xl/calcChain.xml><?xml version="1.0" encoding="utf-8"?>
<calcChain xmlns="http://schemas.openxmlformats.org/spreadsheetml/2006/main">
  <c r="AF9" i="1" l="1"/>
  <c r="AI9" i="1" s="1"/>
  <c r="AG9" i="1"/>
  <c r="AJ9" i="1" s="1"/>
  <c r="AH9" i="1"/>
  <c r="AK9" i="1" s="1"/>
  <c r="AF10" i="1"/>
  <c r="AI10" i="1" s="1"/>
  <c r="AG10" i="1"/>
  <c r="AJ10" i="1" s="1"/>
  <c r="AH10" i="1"/>
  <c r="AK10" i="1" s="1"/>
  <c r="AF11" i="1"/>
  <c r="AI11" i="1" s="1"/>
  <c r="AG11" i="1"/>
  <c r="AJ11" i="1" s="1"/>
  <c r="AH11" i="1"/>
  <c r="AK11" i="1" s="1"/>
  <c r="AF12" i="1"/>
  <c r="AI12" i="1" s="1"/>
  <c r="AG12" i="1"/>
  <c r="AJ12" i="1" s="1"/>
  <c r="AH12" i="1"/>
  <c r="AK12" i="1" s="1"/>
  <c r="AF13" i="1"/>
  <c r="AI13" i="1" s="1"/>
  <c r="AG13" i="1"/>
  <c r="AJ13" i="1" s="1"/>
  <c r="AH13" i="1"/>
  <c r="AK13" i="1" s="1"/>
  <c r="AF14" i="1"/>
  <c r="AI14" i="1" s="1"/>
  <c r="AG14" i="1"/>
  <c r="AJ14" i="1" s="1"/>
  <c r="AH14" i="1"/>
  <c r="AK14" i="1" s="1"/>
  <c r="AG8" i="1"/>
  <c r="AJ8" i="1" s="1"/>
  <c r="AH8" i="1"/>
  <c r="AK8" i="1" s="1"/>
  <c r="AF8" i="1"/>
  <c r="AI8" i="1" s="1"/>
  <c r="AG7" i="1"/>
  <c r="AJ7" i="1" s="1"/>
  <c r="AH7" i="1"/>
  <c r="AK7" i="1" s="1"/>
  <c r="AF7" i="1"/>
  <c r="AI7" i="1" s="1"/>
  <c r="AG4" i="1"/>
  <c r="AJ4" i="1" s="1"/>
  <c r="AH4" i="1"/>
  <c r="AK4" i="1" s="1"/>
  <c r="AF4" i="1"/>
  <c r="AI4" i="1" s="1"/>
  <c r="AG67" i="3" l="1"/>
  <c r="AA16" i="1"/>
  <c r="Z16" i="1"/>
  <c r="AB14" i="1" l="1"/>
  <c r="AB9" i="1"/>
  <c r="AB10" i="1"/>
  <c r="AB11" i="1"/>
  <c r="AB12" i="1"/>
  <c r="AB13" i="1"/>
  <c r="AA9" i="1"/>
  <c r="AA10" i="1"/>
  <c r="AA11" i="1"/>
  <c r="AA12" i="1"/>
  <c r="AA13" i="1"/>
  <c r="AA14" i="1"/>
  <c r="Z12" i="1"/>
  <c r="Z13" i="1"/>
  <c r="Z14" i="1"/>
  <c r="Z9" i="1"/>
  <c r="Z10" i="1"/>
  <c r="Z11" i="1"/>
  <c r="AA8" i="1"/>
  <c r="AB8" i="1"/>
  <c r="Z8" i="1"/>
  <c r="AB7" i="1"/>
  <c r="AA7" i="1"/>
  <c r="Z7" i="1"/>
  <c r="AB4" i="1"/>
  <c r="AA4" i="1"/>
  <c r="Z4" i="1"/>
  <c r="AS65" i="3"/>
  <c r="AS66" i="3"/>
  <c r="AS67" i="3"/>
  <c r="AS64" i="3"/>
  <c r="T18" i="1"/>
  <c r="T13" i="1"/>
  <c r="AA20" i="1"/>
  <c r="Z20" i="1"/>
  <c r="AA18" i="1"/>
  <c r="Z18" i="1"/>
  <c r="H24" i="3"/>
  <c r="M24" i="3" s="1"/>
  <c r="H16" i="3"/>
  <c r="M16" i="3" s="1"/>
  <c r="H20" i="3"/>
  <c r="M20" i="3" s="1"/>
  <c r="H8" i="3"/>
  <c r="M8" i="3" s="1"/>
  <c r="H12" i="3"/>
  <c r="M12" i="3" s="1"/>
  <c r="I16" i="3"/>
  <c r="I12" i="3"/>
  <c r="I8" i="3"/>
  <c r="AG64" i="3"/>
  <c r="AG68" i="3" s="1"/>
  <c r="AG65" i="3"/>
  <c r="AG66" i="3"/>
  <c r="C27" i="3"/>
  <c r="C11" i="3" s="1"/>
  <c r="D27" i="3"/>
  <c r="U64" i="3"/>
  <c r="U65" i="3"/>
  <c r="U66" i="3"/>
  <c r="U67" i="3"/>
  <c r="K64" i="3"/>
  <c r="K65" i="3"/>
  <c r="K66" i="3"/>
  <c r="K67" i="3"/>
  <c r="K68" i="3"/>
  <c r="D18" i="3"/>
  <c r="C15" i="3"/>
  <c r="I15" i="3" s="1"/>
  <c r="C14" i="3"/>
  <c r="I14" i="3" s="1"/>
  <c r="D14" i="3"/>
  <c r="V9" i="1"/>
  <c r="V10" i="1"/>
  <c r="V11" i="1"/>
  <c r="V12" i="1"/>
  <c r="V13" i="1"/>
  <c r="V14" i="1"/>
  <c r="U12" i="1"/>
  <c r="U13" i="1"/>
  <c r="U14" i="1"/>
  <c r="U9" i="1"/>
  <c r="U10" i="1"/>
  <c r="U11" i="1"/>
  <c r="T14" i="1"/>
  <c r="T12" i="1"/>
  <c r="T9" i="1"/>
  <c r="T10" i="1"/>
  <c r="T11" i="1"/>
  <c r="U8" i="1"/>
  <c r="V8" i="1"/>
  <c r="T8" i="1"/>
  <c r="U7" i="1"/>
  <c r="V7" i="1"/>
  <c r="T7" i="1"/>
  <c r="U4" i="1"/>
  <c r="V4" i="1"/>
  <c r="T4" i="1"/>
  <c r="U20" i="1"/>
  <c r="T20" i="1"/>
  <c r="U18" i="1"/>
  <c r="U16" i="1"/>
  <c r="T16" i="1"/>
  <c r="D23" i="3"/>
  <c r="D22" i="3"/>
  <c r="D19" i="3"/>
  <c r="C10" i="3"/>
  <c r="I10" i="3" s="1"/>
  <c r="C7" i="3"/>
  <c r="I7" i="3" s="1"/>
  <c r="C6" i="3"/>
  <c r="I6" i="3" s="1"/>
  <c r="F24" i="3"/>
  <c r="L24" i="3" s="1"/>
  <c r="F20" i="3"/>
  <c r="L20" i="3" s="1"/>
  <c r="F16" i="3"/>
  <c r="L16" i="3" s="1"/>
  <c r="F12" i="3"/>
  <c r="L12" i="3" s="1"/>
  <c r="F8" i="3"/>
  <c r="L8" i="3" s="1"/>
  <c r="J24" i="3"/>
  <c r="J20" i="3"/>
  <c r="J16" i="3"/>
  <c r="J12" i="3"/>
  <c r="J8" i="3"/>
  <c r="J19" i="3"/>
  <c r="N10" i="1"/>
  <c r="C47" i="3"/>
  <c r="O14" i="1"/>
  <c r="P14" i="1"/>
  <c r="N14" i="1"/>
  <c r="O13" i="1"/>
  <c r="P13" i="1"/>
  <c r="N13" i="1"/>
  <c r="O12" i="1"/>
  <c r="P12" i="1"/>
  <c r="N12" i="1"/>
  <c r="O11" i="1"/>
  <c r="P11" i="1"/>
  <c r="N11" i="1"/>
  <c r="O10" i="1"/>
  <c r="P10" i="1"/>
  <c r="O9" i="1"/>
  <c r="P9" i="1"/>
  <c r="N9" i="1"/>
  <c r="O8" i="1"/>
  <c r="P8" i="1"/>
  <c r="N8" i="1"/>
  <c r="O7" i="1"/>
  <c r="P7" i="1"/>
  <c r="N7" i="1"/>
  <c r="O4" i="1"/>
  <c r="P4" i="1"/>
  <c r="N4" i="1"/>
  <c r="L68" i="3"/>
  <c r="J22" i="3"/>
  <c r="J18" i="3"/>
  <c r="J23" i="3"/>
  <c r="J14" i="3"/>
  <c r="I11" i="3" l="1"/>
  <c r="D11" i="3"/>
  <c r="J11" i="3" s="1"/>
  <c r="K16" i="3"/>
  <c r="K20" i="3"/>
  <c r="K24" i="3"/>
  <c r="U68" i="3"/>
  <c r="W68" i="3" s="1"/>
  <c r="C49" i="3" s="1"/>
  <c r="F25" i="3" s="1"/>
  <c r="F27" i="3" s="1"/>
  <c r="F18" i="3" s="1"/>
  <c r="AS68" i="3"/>
  <c r="Z22" i="1"/>
  <c r="AA22" i="1"/>
  <c r="F22" i="3"/>
  <c r="F14" i="3"/>
  <c r="F19" i="3"/>
  <c r="K8" i="3"/>
  <c r="K12" i="3"/>
  <c r="D6" i="3"/>
  <c r="D7" i="3"/>
  <c r="D10" i="3"/>
  <c r="D15" i="3"/>
  <c r="AI68" i="3"/>
  <c r="C50" i="3" s="1"/>
  <c r="G25" i="3" s="1"/>
  <c r="G27" i="3" s="1"/>
  <c r="AU68" i="3"/>
  <c r="C51" i="3" s="1"/>
  <c r="H25" i="3" s="1"/>
  <c r="H27" i="3" s="1"/>
  <c r="F11" i="3" l="1"/>
  <c r="F23" i="3"/>
  <c r="F15" i="3"/>
  <c r="J15" i="3"/>
  <c r="F7" i="3"/>
  <c r="J7" i="3"/>
  <c r="K11" i="3"/>
  <c r="U17" i="1"/>
  <c r="K23" i="3"/>
  <c r="U26" i="1"/>
  <c r="T25" i="1"/>
  <c r="K18" i="3"/>
  <c r="F10" i="3"/>
  <c r="J10" i="3"/>
  <c r="F6" i="3"/>
  <c r="J6" i="3"/>
  <c r="K19" i="3"/>
  <c r="U25" i="1"/>
  <c r="T19" i="1"/>
  <c r="K14" i="3"/>
  <c r="T26" i="1"/>
  <c r="K22" i="3"/>
  <c r="G11" i="3"/>
  <c r="G18" i="3"/>
  <c r="G15" i="3"/>
  <c r="G14" i="3"/>
  <c r="G23" i="3"/>
  <c r="G22" i="3"/>
  <c r="G19" i="3"/>
  <c r="G10" i="3"/>
  <c r="G7" i="3"/>
  <c r="T15" i="1" l="1"/>
  <c r="K6" i="3"/>
  <c r="T17" i="1"/>
  <c r="K10" i="3"/>
  <c r="K7" i="3"/>
  <c r="U15" i="1"/>
  <c r="K15" i="3"/>
  <c r="U19" i="1"/>
  <c r="G6" i="3"/>
  <c r="L7" i="3"/>
  <c r="H7" i="3"/>
  <c r="AA15" i="1" s="1"/>
  <c r="X15" i="1"/>
  <c r="L10" i="3"/>
  <c r="H10" i="3"/>
  <c r="W17" i="1"/>
  <c r="L19" i="3"/>
  <c r="H19" i="3"/>
  <c r="AA25" i="1" s="1"/>
  <c r="X25" i="1"/>
  <c r="L22" i="3"/>
  <c r="H22" i="3"/>
  <c r="Z26" i="1" s="1"/>
  <c r="W26" i="1"/>
  <c r="L23" i="3"/>
  <c r="H23" i="3"/>
  <c r="AA26" i="1" s="1"/>
  <c r="X26" i="1"/>
  <c r="L14" i="3"/>
  <c r="H14" i="3"/>
  <c r="W19" i="1"/>
  <c r="L15" i="3"/>
  <c r="H15" i="3"/>
  <c r="X19" i="1"/>
  <c r="L18" i="3"/>
  <c r="H18" i="3"/>
  <c r="Z25" i="1" s="1"/>
  <c r="W25" i="1"/>
  <c r="L11" i="3"/>
  <c r="H11" i="3"/>
  <c r="X17" i="1"/>
  <c r="L6" i="3" l="1"/>
  <c r="H6" i="3"/>
  <c r="W15" i="1"/>
  <c r="M11" i="3"/>
  <c r="AA17" i="1"/>
  <c r="M18" i="3"/>
  <c r="M15" i="3"/>
  <c r="AA19" i="1"/>
  <c r="AA21" i="1" s="1"/>
  <c r="M14" i="3"/>
  <c r="Z19" i="1"/>
  <c r="Z21" i="1" s="1"/>
  <c r="M23" i="3"/>
  <c r="M22" i="3"/>
  <c r="M19" i="3"/>
  <c r="M10" i="3"/>
  <c r="Z17" i="1"/>
  <c r="M7" i="3"/>
  <c r="Z15" i="1" l="1"/>
  <c r="M6" i="3"/>
</calcChain>
</file>

<file path=xl/comments1.xml><?xml version="1.0" encoding="utf-8"?>
<comments xmlns="http://schemas.openxmlformats.org/spreadsheetml/2006/main">
  <authors>
    <author>Magyar Energia Hivatal</author>
  </authors>
  <commentList>
    <comment ref="J67" authorId="0">
      <text>
        <r>
          <rPr>
            <b/>
            <sz val="9"/>
            <color indexed="81"/>
            <rFont val="Tahoma"/>
            <charset val="1"/>
          </rPr>
          <t>Magyar Energia Hivatal:</t>
        </r>
        <r>
          <rPr>
            <sz val="9"/>
            <color indexed="81"/>
            <rFont val="Tahoma"/>
            <charset val="1"/>
          </rPr>
          <t xml:space="preserve">
2012. január - október</t>
        </r>
      </text>
    </comment>
    <comment ref="J70" authorId="0">
      <text>
        <r>
          <rPr>
            <b/>
            <sz val="9"/>
            <color indexed="81"/>
            <rFont val="Tahoma"/>
            <charset val="1"/>
          </rPr>
          <t>Magyar Energia Hivatal:</t>
        </r>
        <r>
          <rPr>
            <sz val="9"/>
            <color indexed="81"/>
            <rFont val="Tahoma"/>
            <charset val="1"/>
          </rPr>
          <t xml:space="preserve">
2012. január - október</t>
        </r>
      </text>
    </comment>
  </commentList>
</comments>
</file>

<file path=xl/sharedStrings.xml><?xml version="1.0" encoding="utf-8"?>
<sst xmlns="http://schemas.openxmlformats.org/spreadsheetml/2006/main" count="337" uniqueCount="251">
  <si>
    <t>2008. január 1-től</t>
  </si>
  <si>
    <t>Téli időszámítás</t>
  </si>
  <si>
    <t xml:space="preserve"> Nyári időszámítás</t>
  </si>
  <si>
    <t xml:space="preserve">Csúcsidőszak </t>
  </si>
  <si>
    <t>06:00 – 22:00</t>
  </si>
  <si>
    <t>07:00 – 23:00</t>
  </si>
  <si>
    <t xml:space="preserve">Völgyidőszak </t>
  </si>
  <si>
    <t xml:space="preserve">22:00 – 01:30 és </t>
  </si>
  <si>
    <t>05:00 – 06:00</t>
  </si>
  <si>
    <t>23:00 – 02:30 és</t>
  </si>
  <si>
    <t>06:00 – 07:00</t>
  </si>
  <si>
    <t>01:30 – 05:00</t>
  </si>
  <si>
    <t>02:30 – 06:00</t>
  </si>
  <si>
    <t xml:space="preserve">Mélyvölgy időszak </t>
  </si>
  <si>
    <t>06:00 – 01:30</t>
  </si>
  <si>
    <t xml:space="preserve">07:00 – 02:30 </t>
  </si>
  <si>
    <t>01:30 – 06:00</t>
  </si>
  <si>
    <t>02:30 – 07:00</t>
  </si>
  <si>
    <t>Napszak</t>
  </si>
  <si>
    <t>-         a mindenkor érvényes (közép-európai) időszámítás (a továbbiakban: téli időszámítás), valamint</t>
  </si>
  <si>
    <t>Megjegyzések:</t>
  </si>
  <si>
    <t xml:space="preserve">Az egyes napszakok az ország területén - az elosztói engedélyesek működési területeiből képzett három területen (csoportban) való elhelyezkedésüknek megfelelően - csoportonként 30 perccel el vannak csúsztatva (a további két csoportéi az itt közölt első csoportéihoz képest; részletesebben ld. a KR. 3. számú mellékletében). </t>
  </si>
  <si>
    <t>tartama alatt a következőképpen kell figyelembe venni:</t>
  </si>
  <si>
    <t xml:space="preserve"> -        a külön jogszabály szerint elrendelt nyári időszámítás </t>
  </si>
  <si>
    <t>2008. július 1-től</t>
  </si>
  <si>
    <t>Ft/kWh</t>
  </si>
  <si>
    <t xml:space="preserve">1. A KR. 5. § (1) bekezdése alá tartozó villamos energia </t>
  </si>
  <si>
    <t>2. A KR. 5. § (2) bekezdése alá tartozó villamos energia</t>
  </si>
  <si>
    <t>3. A KR. 5. § (3) bekezdése alá tartozó villamos energia</t>
  </si>
  <si>
    <t>A KR. 6. számú melléklete:</t>
  </si>
  <si>
    <t>1. Az 5. § (1)-(4) bekezdései szerinti csúcs és völgyidőszaki árakat az alábbi képletek figyelembevételével kell meghatározni:</t>
  </si>
  <si>
    <r>
      <t xml:space="preserve">akkor az 1. </t>
    </r>
    <r>
      <rPr>
        <i/>
        <sz val="11"/>
        <rFont val="Arial"/>
        <family val="2"/>
        <charset val="238"/>
      </rPr>
      <t xml:space="preserve">a) </t>
    </r>
    <r>
      <rPr>
        <sz val="11"/>
        <rFont val="Arial"/>
        <family val="2"/>
        <charset val="238"/>
      </rPr>
      <t>alpont alatti képletet év közben is - a gázárváltozással egyidejűleg - alkalmazni kell, de az inflációra vonatkozó képletrészt figyelmen kívül kell hagyni.</t>
    </r>
  </si>
  <si>
    <t>3. Az 1. pontokban szereplő képleteknél alkalmazott jelölések:</t>
  </si>
  <si>
    <t>K: az újonnan érvényesítendő csúcs és völgyidőszaki árak;</t>
  </si>
  <si>
    <t>K0: az aktuális árváltozást megelőzően érvényes csúcs és völgyidőszaki árak;</t>
  </si>
  <si>
    <t>INF: A Magyar Nemzeti Bank által a tárgyévet megelőzően november 30-ig utoljára közzé tett, a tárgyévre vonatkozó fogyasztói árindex előrejelzés</t>
  </si>
  <si>
    <t xml:space="preserve">                      A kapcsoltan termelt villamos energia átvételi árainak meghatározása</t>
  </si>
  <si>
    <t>Viszonyítások</t>
  </si>
  <si>
    <t xml:space="preserve">A KR. 6. számú mellékletének 1. a) pontjában szereplő képlet szerinti %-os változás </t>
  </si>
  <si>
    <t>2008. november 30-tól</t>
  </si>
  <si>
    <t>2009. január 1-töl</t>
  </si>
  <si>
    <t>[KR. 4. § (5) bekezdés; 1. számú melléklet 5. pont]</t>
  </si>
  <si>
    <r>
      <t>A kötelező átvételű villamos energia átvételi árai</t>
    </r>
    <r>
      <rPr>
        <b/>
        <vertAlign val="superscript"/>
        <sz val="11"/>
        <rFont val="Arial"/>
        <family val="2"/>
        <charset val="238"/>
      </rPr>
      <t>1</t>
    </r>
    <r>
      <rPr>
        <b/>
        <sz val="11"/>
        <rFont val="Arial"/>
        <family val="2"/>
        <charset val="238"/>
      </rPr>
      <t xml:space="preserve"> (ÁFA nélkül), HUF/kWh</t>
    </r>
  </si>
  <si>
    <r>
      <t>Csúcs</t>
    </r>
    <r>
      <rPr>
        <vertAlign val="superscript"/>
        <sz val="11"/>
        <rFont val="Arial"/>
        <family val="2"/>
        <charset val="238"/>
      </rPr>
      <t>2</t>
    </r>
  </si>
  <si>
    <r>
      <t>Völgy</t>
    </r>
    <r>
      <rPr>
        <vertAlign val="superscript"/>
        <sz val="11"/>
        <rFont val="Arial"/>
        <family val="2"/>
        <charset val="238"/>
      </rPr>
      <t>2</t>
    </r>
  </si>
  <si>
    <r>
      <t>Mélyvölgy</t>
    </r>
    <r>
      <rPr>
        <vertAlign val="superscript"/>
        <sz val="11"/>
        <rFont val="Arial"/>
        <family val="2"/>
        <charset val="238"/>
      </rPr>
      <t>2</t>
    </r>
  </si>
  <si>
    <r>
      <t xml:space="preserve">A </t>
    </r>
    <r>
      <rPr>
        <b/>
        <sz val="11"/>
        <rFont val="Arial"/>
        <family val="2"/>
        <charset val="238"/>
      </rPr>
      <t>MEH 2008. 01.01. előtt</t>
    </r>
    <r>
      <rPr>
        <sz val="11"/>
        <rFont val="Arial"/>
        <family val="2"/>
        <charset val="238"/>
      </rPr>
      <t xml:space="preserve"> (vagy addig benyújtott kérelemre) hozott határozata</t>
    </r>
    <r>
      <rPr>
        <sz val="11"/>
        <rFont val="Arial"/>
        <family val="2"/>
        <charset val="238"/>
      </rPr>
      <t xml:space="preserve"> alapján termelt  (kivéve 5 MW-nál nagyobb  vízerőmű)                                                               </t>
    </r>
    <r>
      <rPr>
        <i/>
        <sz val="11"/>
        <rFont val="Arial"/>
        <family val="2"/>
        <charset val="238"/>
      </rPr>
      <t xml:space="preserve">[KR. 4. § (1) bekezdés] </t>
    </r>
  </si>
  <si>
    <r>
      <t xml:space="preserve">A </t>
    </r>
    <r>
      <rPr>
        <b/>
        <sz val="11"/>
        <rFont val="Arial"/>
        <family val="2"/>
        <charset val="238"/>
      </rPr>
      <t>MEH 2008. 01.01. után</t>
    </r>
    <r>
      <rPr>
        <sz val="11"/>
        <rFont val="Arial"/>
        <family val="2"/>
        <charset val="238"/>
      </rPr>
      <t xml:space="preserve"> hozott határozata</t>
    </r>
    <r>
      <rPr>
        <vertAlign val="superscript"/>
        <sz val="11"/>
        <rFont val="Arial"/>
        <family val="2"/>
        <charset val="238"/>
      </rPr>
      <t>6</t>
    </r>
    <r>
      <rPr>
        <sz val="11"/>
        <rFont val="Arial"/>
        <family val="2"/>
        <charset val="238"/>
      </rPr>
      <t xml:space="preserve"> alapján termelt (kivéve: 5 MW-nál nagyobb vízerőmű, 50 MW-nál nagyobb egyéb erőmű)       </t>
    </r>
    <r>
      <rPr>
        <i/>
        <sz val="11"/>
        <rFont val="Arial"/>
        <family val="2"/>
        <charset val="238"/>
      </rPr>
      <t xml:space="preserve">[KR. 4. § (2)-(3), (6) bekezdés]  </t>
    </r>
  </si>
  <si>
    <r>
      <t>20 MW-nál nagyobb</t>
    </r>
    <r>
      <rPr>
        <sz val="11"/>
        <rFont val="Arial"/>
        <family val="2"/>
        <charset val="238"/>
      </rPr>
      <t xml:space="preserve">, de </t>
    </r>
    <r>
      <rPr>
        <b/>
        <sz val="11"/>
        <rFont val="Arial"/>
        <family val="2"/>
        <charset val="238"/>
      </rPr>
      <t>legfeljebb 50 MW-os</t>
    </r>
    <r>
      <rPr>
        <sz val="11"/>
        <rFont val="Arial"/>
        <family val="2"/>
        <charset val="238"/>
      </rPr>
      <t xml:space="preserve"> szélerőműben 2008. nov. 30-tól termelt                                               </t>
    </r>
    <r>
      <rPr>
        <i/>
        <sz val="11"/>
        <rFont val="Arial"/>
        <family val="2"/>
        <charset val="238"/>
      </rPr>
      <t xml:space="preserve">[KR. 1. számú melléklet 3. b) pont] </t>
    </r>
  </si>
  <si>
    <r>
      <t>1</t>
    </r>
    <r>
      <rPr>
        <sz val="11"/>
        <rFont val="Arial"/>
        <family val="2"/>
        <charset val="238"/>
      </rPr>
      <t xml:space="preserve"> - a villamos energiáról szóló 2007. évi LXXXVI. törvény és a megújuló energiaforrásból vagy hulladékból nyert energiával termelt villamos energia, valamint a kapcsoltan termelt villamos energia kötelező átvételéről és átvételi áráról szóló 389/2007. (XII. 23.) Korm. rendelet </t>
    </r>
    <r>
      <rPr>
        <b/>
        <sz val="11"/>
        <rFont val="Arial"/>
        <family val="2"/>
        <charset val="238"/>
      </rPr>
      <t>(KR.)</t>
    </r>
    <r>
      <rPr>
        <sz val="11"/>
        <rFont val="Arial"/>
        <family val="2"/>
        <charset val="238"/>
      </rPr>
      <t xml:space="preserve"> alapján</t>
    </r>
  </si>
  <si>
    <r>
      <t>2</t>
    </r>
    <r>
      <rPr>
        <sz val="11"/>
        <rFont val="Arial"/>
        <family val="2"/>
        <charset val="238"/>
      </rPr>
      <t xml:space="preserve"> - a KR. szerint az egyes napszakok (zónaidők) időtartamát </t>
    </r>
    <r>
      <rPr>
        <b/>
        <sz val="11"/>
        <rFont val="Arial"/>
        <family val="2"/>
        <charset val="238"/>
      </rPr>
      <t>munkanapokon</t>
    </r>
    <r>
      <rPr>
        <sz val="11"/>
        <rFont val="Arial"/>
        <family val="2"/>
        <charset val="238"/>
      </rPr>
      <t xml:space="preserve"> </t>
    </r>
  </si>
  <si>
    <r>
      <t>Nem munkanapnak számító napokon</t>
    </r>
    <r>
      <rPr>
        <sz val="11"/>
        <rFont val="Arial"/>
        <family val="2"/>
        <charset val="238"/>
      </rPr>
      <t xml:space="preserve"> az egyes napszakok (zónaidők) időtartamát a következőképpen kell figyelembe venni:</t>
    </r>
  </si>
  <si>
    <r>
      <t>3</t>
    </r>
    <r>
      <rPr>
        <sz val="11"/>
        <rFont val="Arial"/>
        <family val="2"/>
        <charset val="238"/>
      </rPr>
      <t xml:space="preserve"> - A villamos energiáról szóló 2007. évi LXXXVI. törvény egyes rendelkezéseinek végrehajtásáról szóló 273/2007. (X. 19.) Korm. rendelet 2. §-a alapján használtnak minősül az a berendezés, melynek gyártási éve öt évnél régebbi, mint az engedélykérelem éve.
</t>
    </r>
  </si>
  <si>
    <r>
      <t>5</t>
    </r>
    <r>
      <rPr>
        <sz val="11"/>
        <rFont val="Arial"/>
        <family val="2"/>
        <charset val="238"/>
      </rPr>
      <t xml:space="preserve"> - A KR. 2. § (1) bekezdésének k) pontja szerint: "k) külön kezelt intézmény: központi költségvetési szerv, helyi önkormányzat, helyi önkormányzat költségvetési intézménye, valamint normatív állami támogatásban részesülő, közfeladatot ellátó, nem nyereség- és vagyonszerzési célt szolgáló egyéb intézmény".</t>
    </r>
  </si>
  <si>
    <r>
      <t xml:space="preserve"> -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ha az erőműegység névleges teljesítőképessége</t>
    </r>
    <r>
      <rPr>
        <b/>
        <sz val="11"/>
        <rFont val="Arial"/>
        <family val="2"/>
        <charset val="238"/>
      </rPr>
      <t xml:space="preserve"> 50 MWe-nál nem nagyobb,</t>
    </r>
    <r>
      <rPr>
        <sz val="11"/>
        <rFont val="Arial"/>
        <family val="2"/>
        <charset val="238"/>
      </rPr>
      <t xml:space="preserve"> és a kapcsoltan termelt hasznos hőt</t>
    </r>
    <r>
      <rPr>
        <b/>
        <sz val="11"/>
        <rFont val="Arial"/>
        <family val="2"/>
        <charset val="238"/>
      </rPr>
      <t xml:space="preserve"> távhőszolgáltatási célra </t>
    </r>
    <r>
      <rPr>
        <sz val="11"/>
        <rFont val="Arial"/>
        <family val="2"/>
        <charset val="238"/>
      </rPr>
      <t>értékesítik</t>
    </r>
    <r>
      <rPr>
        <sz val="11"/>
        <rFont val="Arial"/>
        <family val="2"/>
        <charset val="238"/>
      </rPr>
      <t xml:space="preserve">,                         </t>
    </r>
    <r>
      <rPr>
        <i/>
        <sz val="11"/>
        <rFont val="Arial"/>
        <family val="2"/>
        <charset val="238"/>
      </rPr>
      <t xml:space="preserve">[KR. 5. § (1)-(2) bekezdés a) pont]    </t>
    </r>
    <r>
      <rPr>
        <sz val="11"/>
        <rFont val="Arial"/>
        <family val="2"/>
        <charset val="238"/>
      </rPr>
      <t xml:space="preserve">                              
</t>
    </r>
    <r>
      <rPr>
        <b/>
        <i/>
        <u/>
        <sz val="11"/>
        <rFont val="Arial"/>
        <family val="2"/>
        <charset val="238"/>
      </rPr>
      <t>vagy</t>
    </r>
    <r>
      <rPr>
        <sz val="11"/>
        <rFont val="Arial"/>
        <family val="2"/>
        <charset val="238"/>
      </rPr>
      <t xml:space="preserve">
 - ha az erőműegység névleges teljesítőképessége </t>
    </r>
    <r>
      <rPr>
        <b/>
        <sz val="11"/>
        <rFont val="Arial"/>
        <family val="2"/>
        <charset val="238"/>
      </rPr>
      <t>6 MWe-nál nem nagyobb</t>
    </r>
    <r>
      <rPr>
        <sz val="11"/>
        <rFont val="Arial"/>
        <family val="2"/>
        <charset val="238"/>
      </rPr>
      <t xml:space="preserve">, és a kapcsoltan termelt  hasznos hőt </t>
    </r>
    <r>
      <rPr>
        <b/>
        <sz val="11"/>
        <rFont val="Arial"/>
        <family val="2"/>
        <charset val="238"/>
      </rPr>
      <t xml:space="preserve">nem távhőszolgáltatási célra </t>
    </r>
    <r>
      <rPr>
        <sz val="11"/>
        <rFont val="Arial"/>
        <family val="2"/>
        <charset val="238"/>
      </rPr>
      <t xml:space="preserve">értékesítik                                                        </t>
    </r>
    <r>
      <rPr>
        <i/>
        <sz val="11"/>
        <rFont val="Arial"/>
        <family val="2"/>
        <charset val="238"/>
      </rPr>
      <t xml:space="preserve"> [KR. 5. § (1)-(2) bekezdés b) pont]</t>
    </r>
  </si>
  <si>
    <t>2. Ha év közben úgy változik a földgáz hatósági ára, hogy FG &gt; 5 %,</t>
  </si>
  <si>
    <t xml:space="preserve">Árváltozás (a földgáztüzelésű erőműegységek * jellel jelölt áraira vonatkozóan): a KR. 6. számú mellékletének 1. a), 2. és 3. pontja alapján, 11 % FG-értéket (2008. július/január) figyelembe véve: 6,6 %.  </t>
  </si>
  <si>
    <t xml:space="preserve">Árváltozás:a KSH utoljára közzétett, az előző év azonos időszakához viszonyított fogyasztói árindexével (6,3 %), a KR. 5. számú mellékletének 1. pontja alapján.  </t>
  </si>
  <si>
    <t>Színjelölések</t>
  </si>
  <si>
    <t xml:space="preserve">Árváltozás:a KSH utoljára közzétett, az előző év azonos időszakához viszonyított, 1 %ponttal csökkentett fogyasztói árindexével (5,3 %), a KR. 5. számú mellékletének 2. pontja alapján.  </t>
  </si>
  <si>
    <r>
      <t>6</t>
    </r>
    <r>
      <rPr>
        <sz val="11"/>
        <rFont val="Arial"/>
        <family val="2"/>
        <charset val="238"/>
      </rPr>
      <t xml:space="preserve"> - 2008. január 1. után engedélyt kapott szélerőmű külön jogszabályban meghatározottak szerint kiírt, megnyert pályázat feltételei szerint értékesíthet a kötelező átvételi rendszerben</t>
    </r>
  </si>
  <si>
    <t xml:space="preserve"> 36,08*</t>
  </si>
  <si>
    <t>23,69*</t>
  </si>
  <si>
    <t xml:space="preserve"> 30,46*</t>
  </si>
  <si>
    <t>19,15*</t>
  </si>
  <si>
    <t>36,08*</t>
  </si>
  <si>
    <t>4. A KR. 5. § (4) bekezdése alá tartozó villamos energia 50 és 100 MW közötti névleges teljesítőképesség esetén</t>
  </si>
  <si>
    <r>
      <t>Használt berendezést</t>
    </r>
    <r>
      <rPr>
        <b/>
        <vertAlign val="superscript"/>
        <sz val="11"/>
        <rFont val="Arial"/>
        <family val="2"/>
        <charset val="238"/>
      </rPr>
      <t>3</t>
    </r>
    <r>
      <rPr>
        <b/>
        <sz val="11"/>
        <rFont val="Arial"/>
        <family val="2"/>
        <charset val="238"/>
      </rPr>
      <t xml:space="preserve"> is</t>
    </r>
    <r>
      <rPr>
        <sz val="11"/>
        <rFont val="Arial"/>
        <family val="2"/>
        <charset val="238"/>
      </rPr>
      <t xml:space="preserve"> tartalmazó erőműben termelt        </t>
    </r>
    <r>
      <rPr>
        <i/>
        <sz val="11"/>
        <rFont val="Arial"/>
        <family val="2"/>
        <charset val="238"/>
      </rPr>
      <t xml:space="preserve">                               [KR. 1. számú melléklet 4. pont] </t>
    </r>
  </si>
  <si>
    <t>2009. október 1-töl</t>
  </si>
  <si>
    <t>(teljesítménydíj nélkül, ÁFA nélkül)</t>
  </si>
  <si>
    <t>2009. június 30.</t>
  </si>
  <si>
    <t>2009. október 1.</t>
  </si>
  <si>
    <t>27,45*</t>
  </si>
  <si>
    <t>17,26*</t>
  </si>
  <si>
    <t>32,52*</t>
  </si>
  <si>
    <t>21,35*</t>
  </si>
  <si>
    <t>Átvételi árak</t>
  </si>
  <si>
    <t>556/2009. (E.ON)</t>
  </si>
  <si>
    <t>558/2009. (FŐGÁZ)</t>
  </si>
  <si>
    <t>557/2009. (TIGÁZ)</t>
  </si>
  <si>
    <t>módosított 389/2007. (XII. 23.) Korm. rendelet szerint}</t>
  </si>
  <si>
    <r>
      <t>(Az 500 m</t>
    </r>
    <r>
      <rPr>
        <vertAlign val="superscript"/>
        <sz val="11"/>
        <rFont val="Arial"/>
        <family val="2"/>
        <charset val="238"/>
      </rPr>
      <t>3</t>
    </r>
    <r>
      <rPr>
        <sz val="11"/>
        <rFont val="Arial"/>
        <family val="2"/>
        <charset val="238"/>
      </rPr>
      <t>/h-nál nagyobb teljesítmény-lekötésű kategóriában</t>
    </r>
  </si>
  <si>
    <t>Gázdíj (közüzemi) Ft/MJ</t>
  </si>
  <si>
    <t>Gázdíj (egyetemes
szolgáltatás)
Ft/MJ</t>
  </si>
  <si>
    <t>A kategória nincs a rendszerben.</t>
  </si>
  <si>
    <t>34,74*</t>
  </si>
  <si>
    <t>22,19*</t>
  </si>
  <si>
    <t>37,03*</t>
  </si>
  <si>
    <t>23,65*</t>
  </si>
  <si>
    <t>32,59**</t>
  </si>
  <si>
    <t>20,82**</t>
  </si>
  <si>
    <t>33,32**</t>
  </si>
  <si>
    <t>21,29**</t>
  </si>
  <si>
    <t>33,38*</t>
  </si>
  <si>
    <t>29,12*</t>
  </si>
  <si>
    <t>27,32**</t>
  </si>
  <si>
    <t>18,73**</t>
  </si>
  <si>
    <t>18,73*</t>
  </si>
  <si>
    <t>31,04*</t>
  </si>
  <si>
    <t>21,28*</t>
  </si>
  <si>
    <t>27,93**</t>
  </si>
  <si>
    <t>19,15**</t>
  </si>
  <si>
    <t>27,98*</t>
  </si>
  <si>
    <t>19,18*</t>
  </si>
  <si>
    <t>18,64**</t>
  </si>
  <si>
    <t>19,87*</t>
  </si>
  <si>
    <t>11,64**</t>
  </si>
  <si>
    <t>12,41*</t>
  </si>
  <si>
    <t>19,06**</t>
  </si>
  <si>
    <t>21,18*</t>
  </si>
  <si>
    <t>11,90**</t>
  </si>
  <si>
    <t>13,23*</t>
  </si>
  <si>
    <t>19,09*</t>
  </si>
  <si>
    <t>11,92*</t>
  </si>
  <si>
    <t>28,58**</t>
  </si>
  <si>
    <t>17,97**</t>
  </si>
  <si>
    <t>30,46*</t>
  </si>
  <si>
    <t>Az "FG" paraméter értékei</t>
  </si>
  <si>
    <t>a) Földgáz tüzelőanyaggal termelt villamos energiára:</t>
  </si>
  <si>
    <t>b) Nem földgáz tüzelőanyaggal termelt villamos energiára:</t>
  </si>
  <si>
    <t>555/2009. (ÉGÁZ/DÉGÁZ)</t>
  </si>
  <si>
    <t>2009. január 1. /
2008. október 1.</t>
  </si>
  <si>
    <t xml:space="preserve">2009. január 1. /
2008. július 1.        </t>
  </si>
  <si>
    <r>
      <t xml:space="preserve">A * jellel megjelölt árak a </t>
    </r>
    <r>
      <rPr>
        <b/>
        <u/>
        <sz val="11"/>
        <rFont val="Arial"/>
        <family val="2"/>
        <charset val="238"/>
      </rPr>
      <t>földgáz</t>
    </r>
    <r>
      <rPr>
        <sz val="11"/>
        <rFont val="Arial"/>
        <family val="2"/>
        <charset val="238"/>
      </rPr>
      <t xml:space="preserve"> tüzelőanyaggal termelt villamos energiára vonatkoznak. A kötelező átvételi árnak a földgáz árváltozásával összefüggő legutóbbi változásának levezetését ld. a "Földgáz árvált." nevű füzetlapon! </t>
    </r>
  </si>
  <si>
    <r>
      <t xml:space="preserve">A ** jellel megjelölt árak a </t>
    </r>
    <r>
      <rPr>
        <b/>
        <u/>
        <sz val="11"/>
        <rFont val="Arial"/>
        <family val="2"/>
        <charset val="238"/>
      </rPr>
      <t>nem földgáz</t>
    </r>
    <r>
      <rPr>
        <sz val="11"/>
        <rFont val="Arial"/>
        <family val="2"/>
        <charset val="238"/>
      </rPr>
      <t xml:space="preserve"> tüzelőanyaggal termelt villamos energiára vonatkoznak.</t>
    </r>
  </si>
  <si>
    <t>Változás</t>
  </si>
  <si>
    <t>5. A KR. 5. § (4) bekezdése alá tartozó villamos energia 100 és 190 MW közötti névleges teljesítőképesség esetén</t>
  </si>
  <si>
    <t>(teljesítménydíjjal
együtt, ÁFA nélkül)</t>
  </si>
  <si>
    <t>Földgáz átlagár
(közüzemi)
Ft/MJ</t>
  </si>
  <si>
    <t>19,96*</t>
  </si>
  <si>
    <r>
      <rPr>
        <b/>
        <u/>
        <sz val="12"/>
        <rFont val="Arial"/>
        <family val="2"/>
        <charset val="238"/>
      </rPr>
      <t>Megújuló</t>
    </r>
    <r>
      <rPr>
        <b/>
        <sz val="11"/>
        <rFont val="Arial"/>
        <family val="2"/>
        <charset val="238"/>
      </rPr>
      <t xml:space="preserve"> energiaforrásból nyert energiával termelt villamos energia</t>
    </r>
  </si>
  <si>
    <r>
      <rPr>
        <b/>
        <u/>
        <sz val="12"/>
        <rFont val="Arial"/>
        <family val="2"/>
        <charset val="238"/>
      </rPr>
      <t>Hulladékból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nyert energiával termelt villamos energia</t>
    </r>
  </si>
  <si>
    <r>
      <rPr>
        <b/>
        <u/>
        <sz val="12"/>
        <rFont val="Arial"/>
        <family val="2"/>
        <charset val="238"/>
      </rPr>
      <t>Kapcsoltan</t>
    </r>
    <r>
      <rPr>
        <sz val="11"/>
        <rFont val="Arial"/>
        <family val="2"/>
        <charset val="238"/>
      </rPr>
      <t xml:space="preserve"> termelt villamos energia</t>
    </r>
  </si>
  <si>
    <t>Importkorrekciós tényezővel növelt gázdíj Ft/MJ</t>
  </si>
  <si>
    <t>2009. október 1./ 2009. június 30.</t>
  </si>
  <si>
    <t>(&lt; 10)
2009. január 1-jén érvényesítve</t>
  </si>
  <si>
    <t>Változás, %</t>
  </si>
  <si>
    <t>2008. október 1./ 2008. július 1.*</t>
  </si>
  <si>
    <t>MEH-határozatok**
(2009. szept. 22.)</t>
  </si>
  <si>
    <r>
      <rPr>
        <b/>
        <u/>
        <sz val="10"/>
        <rFont val="Arial"/>
        <family val="2"/>
        <charset val="238"/>
      </rPr>
      <t>2009. október 1-től</t>
    </r>
    <r>
      <rPr>
        <b/>
        <sz val="10"/>
        <rFont val="Arial"/>
        <family val="2"/>
        <charset val="238"/>
      </rPr>
      <t xml:space="preserve">
[indexált 2009. január 1-i árak (zöld); indexek: sárga)]
</t>
    </r>
  </si>
  <si>
    <r>
      <rPr>
        <b/>
        <u/>
        <sz val="10"/>
        <rFont val="Arial"/>
        <family val="2"/>
        <charset val="238"/>
      </rPr>
      <t xml:space="preserve">2008. július 1-től
</t>
    </r>
  </si>
  <si>
    <r>
      <t>2009. január 1-től</t>
    </r>
    <r>
      <rPr>
        <b/>
        <sz val="10"/>
        <rFont val="Arial"/>
        <family val="2"/>
        <charset val="238"/>
      </rPr>
      <t xml:space="preserve"> [indexált 2008. július 1-i árak (rózsaszín), illetve új bázisárak (barna); (indexek: sárga)]</t>
    </r>
  </si>
  <si>
    <t xml:space="preserve">*  A változás alapjául szolgáló átlagárak megtalálhatók az "Árelőkészítés/Hatósági árak/Földgázárak" útvonalon a "Tarifák" oldalra jutva a "Meghirdetett hatósági (támogatás néklküli) díjak GJ-ra vetítve [2004-2009.]" címre kattintva </t>
  </si>
  <si>
    <t>2009. október 1./
2009. június 30.</t>
  </si>
  <si>
    <t>%</t>
  </si>
  <si>
    <r>
      <t xml:space="preserve">FG: az 500 m3/h-nál nagyobb teljesítménylekötésű, </t>
    </r>
    <r>
      <rPr>
        <b/>
        <sz val="11"/>
        <rFont val="Arial"/>
        <family val="2"/>
        <charset val="238"/>
      </rPr>
      <t>közüzemi értékesítésű földgáz</t>
    </r>
    <r>
      <rPr>
        <sz val="11"/>
        <rFont val="Arial"/>
        <family val="2"/>
        <charset val="238"/>
      </rPr>
      <t xml:space="preserve"> - külön jogszabályban meghirdetett (nem kedvezményes) díjtételeivel számolt - </t>
    </r>
    <r>
      <rPr>
        <b/>
        <sz val="11"/>
        <rFont val="Arial"/>
        <family val="2"/>
        <charset val="238"/>
      </rPr>
      <t>átlagárának</t>
    </r>
    <r>
      <rPr>
        <sz val="11"/>
        <rFont val="Arial"/>
        <family val="2"/>
        <charset val="238"/>
      </rPr>
      <t xml:space="preserve"> százalékos eltérése ugyanezen értelmezésű tarifakategóriának az aktuális (villamos energia) árváltozást megelőzően számításba vett átlagárához képest </t>
    </r>
    <r>
      <rPr>
        <i/>
        <sz val="11"/>
        <rFont val="Arial"/>
        <family val="2"/>
        <charset val="238"/>
      </rPr>
      <t>{389/2007. (XII. 23.) Korm. rendelet - a definíció hatályos 2009. szeptember 22-ig}</t>
    </r>
    <r>
      <rPr>
        <sz val="11"/>
        <rFont val="Arial"/>
        <family val="2"/>
        <charset val="238"/>
      </rPr>
      <t>;</t>
    </r>
  </si>
  <si>
    <r>
      <t xml:space="preserve">az 500 m3/h-nál nagyobb teljesítménylekötésű, </t>
    </r>
    <r>
      <rPr>
        <b/>
        <sz val="11"/>
        <rFont val="Arial"/>
        <family val="2"/>
        <charset val="238"/>
      </rPr>
      <t>egyetemes szolgáltatás keretében értékesített földgáz</t>
    </r>
    <r>
      <rPr>
        <sz val="11"/>
        <rFont val="Arial"/>
        <family val="2"/>
        <charset val="238"/>
      </rPr>
      <t xml:space="preserve"> - külön jogszabály szerint meghatározott, és a Hivatal által jóváhagyott vagy hivatalból módosított - </t>
    </r>
    <r>
      <rPr>
        <b/>
        <sz val="11"/>
        <rFont val="Arial"/>
        <family val="2"/>
        <charset val="238"/>
      </rPr>
      <t>gázdíjaiból számított egyszerű számtani átlag</t>
    </r>
    <r>
      <rPr>
        <sz val="11"/>
        <rFont val="Arial"/>
        <family val="2"/>
        <charset val="238"/>
      </rPr>
      <t xml:space="preserve"> százalékos eltérése ugyanezen tarifakategória gázdíjainak az aktuális villamos energia árváltozást megelőzően számításba vett egyszerű számtani átlagához képest (hozzászámítva a földgázellátásról szóló 2008. évi XL. törvény 138/A. §-a szerint fizetendő pénzeszközt is </t>
    </r>
    <r>
      <rPr>
        <i/>
        <sz val="11"/>
        <rFont val="Arial"/>
        <family val="2"/>
        <charset val="238"/>
      </rPr>
      <t>{a  389/2007. (XII. 23.) Korm. rendelet 2009. szeptember 23-tól hatályos, a 206/2009. IX. 22.) Korm. rendelettel történt módosítása szerint}</t>
    </r>
    <r>
      <rPr>
        <sz val="11"/>
        <rFont val="Arial"/>
        <family val="2"/>
        <charset val="238"/>
      </rPr>
      <t>;</t>
    </r>
  </si>
  <si>
    <t>Árváltozások</t>
  </si>
  <si>
    <t>2010. január 1-töl</t>
  </si>
  <si>
    <r>
      <t xml:space="preserve">A </t>
    </r>
    <r>
      <rPr>
        <b/>
        <i/>
        <sz val="14"/>
        <rFont val="Times New Roman"/>
        <family val="1"/>
        <charset val="238"/>
      </rPr>
      <t>földgáz tüzelőanyaggal,</t>
    </r>
    <r>
      <rPr>
        <i/>
        <sz val="14"/>
        <rFont val="Times New Roman"/>
        <family val="1"/>
        <charset val="238"/>
      </rPr>
      <t xml:space="preserve"> kapcsoltan termelt, átvételi kötelezettség alá eső villamos energia átvételi árai (ÁFA nélkül)</t>
    </r>
  </si>
  <si>
    <t xml:space="preserve">2010. január 1./
2009. október 1. </t>
  </si>
  <si>
    <r>
      <t>Árváltozás:
a) a KR. 6. számú mellékletének 1. a), 2. és 3. pontja alapján, 9,5 % FG-értéket (2009. január/2008. július) és 3,25 %  INF értéket (MNB 2009. évi előrejelzés középértéke) figyelembe véve: 6,6 % (</t>
    </r>
    <r>
      <rPr>
        <b/>
        <sz val="11"/>
        <rFont val="Arial"/>
        <family val="2"/>
        <charset val="238"/>
      </rPr>
      <t>földgáz tüzelésűek,          * jellel jelölt árak</t>
    </r>
    <r>
      <rPr>
        <sz val="11"/>
        <rFont val="Arial"/>
        <family val="2"/>
        <charset val="238"/>
      </rPr>
      <t>);
b) a KR. 6. számú melléklet 1. b) és 3. pontja alapján 2,25 % (</t>
    </r>
    <r>
      <rPr>
        <b/>
        <sz val="11"/>
        <rFont val="Arial"/>
        <family val="2"/>
        <charset val="238"/>
      </rPr>
      <t>nem földgáz tüzelésűek, ** jellel jelölt árak</t>
    </r>
    <r>
      <rPr>
        <sz val="11"/>
        <rFont val="Arial"/>
        <family val="2"/>
        <charset val="238"/>
      </rPr>
      <t xml:space="preserve">). </t>
    </r>
  </si>
  <si>
    <t xml:space="preserve">Árváltozás (a földgáztüzelésű erőműegységek * jellel jelölt áraira vonatkozóan) a KR. 6. számú mellékletének 1. a), 2. és 3. pontja alapján,
-16,46% FG-értéket (2009. október/június) figyelembe véve: -9,88 %.  </t>
  </si>
  <si>
    <t>2010.január 1./ 2009.  október 1.</t>
  </si>
  <si>
    <t>Importkorrekciós tényező***</t>
  </si>
  <si>
    <t>2010. január 1.</t>
  </si>
  <si>
    <t>2010. január 1./
2009. október 1.</t>
  </si>
  <si>
    <t xml:space="preserve">   </t>
  </si>
  <si>
    <t xml:space="preserve">**Megtalálhatók az "Árelőkészítés/Hatósági árak/Földgázárak" útvonalon az "Árakkal kapcsolatos határozatok" oldalra jutva  </t>
  </si>
  <si>
    <r>
      <t>Árváltozás: a KSH utoljára közzétett, az előző év azonos időszakához viszonyított fogyasztói árindexével (4</t>
    </r>
    <r>
      <rPr>
        <sz val="11"/>
        <rFont val="Arial"/>
        <family val="2"/>
        <charset val="238"/>
      </rPr>
      <t>,1</t>
    </r>
    <r>
      <rPr>
        <sz val="11"/>
        <rFont val="Arial"/>
        <family val="2"/>
        <charset val="238"/>
      </rPr>
      <t xml:space="preserve"> %), a KR. 5. számú mellékletének 1. pontja alapján.  </t>
    </r>
  </si>
  <si>
    <r>
      <t xml:space="preserve">Árváltozás: a KSH utoljára közzétett, az előző év azonos időszakához viszonyított, 1 %ponttal csökkentett fogyasztói árindexével </t>
    </r>
    <r>
      <rPr>
        <sz val="11"/>
        <rFont val="Arial"/>
        <family val="2"/>
        <charset val="238"/>
      </rPr>
      <t>(3,1</t>
    </r>
    <r>
      <rPr>
        <sz val="11"/>
        <rFont val="Arial"/>
        <family val="2"/>
        <charset val="238"/>
      </rPr>
      <t xml:space="preserve"> %), a KR. 5. számú mellékletének 2. pontja alapján.  </t>
    </r>
  </si>
  <si>
    <r>
      <t xml:space="preserve">A KR. 6. számú mellékletének 3. pontjában hivatkozott </t>
    </r>
    <r>
      <rPr>
        <b/>
        <sz val="12"/>
        <rFont val="Arial"/>
        <family val="2"/>
        <charset val="238"/>
      </rPr>
      <t>FG értéke</t>
    </r>
    <r>
      <rPr>
        <sz val="12"/>
        <rFont val="Arial"/>
        <family val="2"/>
        <charset val="238"/>
      </rPr>
      <t xml:space="preserve"> , %</t>
    </r>
  </si>
  <si>
    <t>Az MNB tárgyévre vonatkozó fogyasztói árindex előrejelzése, %</t>
  </si>
  <si>
    <t>863/2009. (E.ON)</t>
  </si>
  <si>
    <t>864/2009. (ÉGÁZ/DÉGÁZ)</t>
  </si>
  <si>
    <t>865/2009. (FŐGÁZ)</t>
  </si>
  <si>
    <t>866/2009. (TIGÁZ)</t>
  </si>
  <si>
    <t>Nincs árváltozás</t>
  </si>
  <si>
    <r>
      <t xml:space="preserve">Gázdíj (egyetemes
szolgáltatás,         &gt;500 </t>
    </r>
    <r>
      <rPr>
        <sz val="11"/>
        <rFont val="Arial"/>
        <family val="2"/>
        <charset val="238"/>
      </rPr>
      <t>m</t>
    </r>
    <r>
      <rPr>
        <vertAlign val="superscript"/>
        <sz val="11"/>
        <rFont val="Arial"/>
        <family val="2"/>
        <charset val="238"/>
      </rPr>
      <t>3</t>
    </r>
    <r>
      <rPr>
        <sz val="11"/>
        <rFont val="Arial"/>
        <family val="2"/>
        <charset val="238"/>
      </rPr>
      <t>/h kategória</t>
    </r>
    <r>
      <rPr>
        <sz val="10"/>
        <rFont val="Arial"/>
        <family val="2"/>
        <charset val="238"/>
      </rPr>
      <t>)
Ft/MJ</t>
    </r>
  </si>
  <si>
    <t>Az egyetemes szolgáltatás gázdíjait tartalmazó MEH-határozatok**
(2009. dec. 21.)</t>
  </si>
  <si>
    <t>Figyelembe veendő egyéb díjelemekkel növelt gázdíj,               Ft/MJ</t>
  </si>
  <si>
    <t>Korm. rendeletekkel módosított 389/2007. (XII. 23.) Korm. rendelet 6. számú mellékletének 3. pontja szerint]</t>
  </si>
  <si>
    <t xml:space="preserve">a közüzemi értékesítésű földgáz 2009. június 30-án érvényes gázdíját, illetve az egyetemes szolgáltatók 2009. október 1-jén érvényes,  </t>
  </si>
  <si>
    <t>importkorrekciós tényezővel növelt gázdíjainak egyszerű számtani átlagát véve figyelembe)</t>
  </si>
  <si>
    <t xml:space="preserve">****A földgázellátásról szóló 2008. évi XL. törvény 138/A. §-a szerint fizetendő pénzeszköz (0,092 Ft/MJ) és a földgáz biztonsági készletezéséről </t>
  </si>
  <si>
    <t>Figyelembe veendő egyéb díjelemek****,       Ft/MJ</t>
  </si>
  <si>
    <t>*** A földgázellátásról szóló 2008. évi XL. törvény 138/A. §-a szerint fizetendő pénzeszköz (0,092 Ft/MJ)</t>
  </si>
  <si>
    <t xml:space="preserve">FG meghatározása 2010. január 1-re                                                                                                                                     </t>
  </si>
  <si>
    <r>
      <t xml:space="preserve"> {a 206/2009. (IX. 22.) és a 343/2009. (XII. 20.) Korm. rendelettel módosított</t>
    </r>
    <r>
      <rPr>
        <b/>
        <sz val="11"/>
        <rFont val="Arial"/>
        <family val="2"/>
        <charset val="238"/>
      </rPr>
      <t xml:space="preserve"> 389/2007. (XII. 23.) Korm. rendelet szerint}</t>
    </r>
  </si>
  <si>
    <r>
      <t xml:space="preserve">FG meghatározása 2009. október 1-re </t>
    </r>
    <r>
      <rPr>
        <sz val="11"/>
        <rFont val="Arial"/>
        <family val="2"/>
        <charset val="238"/>
      </rPr>
      <t>{a 206/2009. (IX. 22.) Korm. rendelettel</t>
    </r>
  </si>
  <si>
    <r>
      <t>2008. január 1. előtt kereskedelmi üzembe került</t>
    </r>
    <r>
      <rPr>
        <sz val="11"/>
        <rFont val="Arial"/>
        <family val="2"/>
        <charset val="238"/>
      </rPr>
      <t xml:space="preserve"> erőműegységben </t>
    </r>
    <r>
      <rPr>
        <b/>
        <i/>
        <sz val="11"/>
        <rFont val="Arial"/>
        <family val="2"/>
        <charset val="238"/>
      </rPr>
      <t>a fűtési idényben</t>
    </r>
    <r>
      <rPr>
        <i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termelt</t>
    </r>
    <r>
      <rPr>
        <sz val="11"/>
        <rFont val="Arial"/>
        <family val="2"/>
        <charset val="238"/>
      </rPr>
      <t xml:space="preserve">, ha                                           - a hasznos hő értékesítése </t>
    </r>
    <r>
      <rPr>
        <b/>
        <sz val="11"/>
        <rFont val="Arial"/>
        <family val="2"/>
        <charset val="238"/>
      </rPr>
      <t>távhőszolgáltatási célra vagy külön kezelt intézmény</t>
    </r>
    <r>
      <rPr>
        <b/>
        <vertAlign val="superscript"/>
        <sz val="11"/>
        <rFont val="Arial"/>
        <family val="2"/>
        <charset val="238"/>
      </rPr>
      <t>5</t>
    </r>
    <r>
      <rPr>
        <b/>
        <sz val="11"/>
        <rFont val="Arial"/>
        <family val="2"/>
        <charset val="238"/>
      </rPr>
      <t xml:space="preserve"> ellátására</t>
    </r>
    <r>
      <rPr>
        <sz val="11"/>
        <rFont val="Arial"/>
        <family val="2"/>
        <charset val="238"/>
      </rPr>
      <t xml:space="preserve"> történik, és
 - az erőműegység teljesítőképessége </t>
    </r>
    <r>
      <rPr>
        <b/>
        <sz val="11"/>
        <rFont val="Arial"/>
        <family val="2"/>
        <charset val="238"/>
      </rPr>
      <t>50-190 MW</t>
    </r>
    <r>
      <rPr>
        <b/>
        <vertAlign val="subscript"/>
        <sz val="11"/>
        <rFont val="Arial"/>
        <family val="2"/>
        <charset val="238"/>
      </rPr>
      <t>e</t>
    </r>
    <r>
      <rPr>
        <b/>
        <sz val="11"/>
        <rFont val="Arial"/>
        <family val="2"/>
        <charset val="238"/>
      </rPr>
      <t xml:space="preserve"> közé</t>
    </r>
    <r>
      <rPr>
        <sz val="11"/>
        <rFont val="Arial"/>
        <family val="2"/>
        <charset val="238"/>
      </rPr>
      <t xml:space="preserve"> esik.                                                                     </t>
    </r>
    <r>
      <rPr>
        <i/>
        <sz val="11"/>
        <rFont val="Arial"/>
        <family val="2"/>
        <charset val="238"/>
      </rPr>
      <t xml:space="preserve"> [KR. 5. § (4) bekezdés]</t>
    </r>
  </si>
  <si>
    <r>
      <t xml:space="preserve">50-100 MW közötti névleges teljesítőképesség esetén                                  </t>
    </r>
    <r>
      <rPr>
        <sz val="11"/>
        <rFont val="Arial"/>
        <family val="2"/>
        <charset val="238"/>
      </rPr>
      <t xml:space="preserve"> </t>
    </r>
    <r>
      <rPr>
        <i/>
        <sz val="11"/>
        <rFont val="Arial"/>
        <family val="2"/>
        <charset val="238"/>
      </rPr>
      <t>[2. számú melléklet 4. b) pont]</t>
    </r>
  </si>
  <si>
    <r>
      <t xml:space="preserve">100-190 MW közötti névleges teljesítőképesség esetén                            </t>
    </r>
    <r>
      <rPr>
        <i/>
        <sz val="12"/>
        <rFont val="Arial"/>
        <family val="2"/>
        <charset val="238"/>
      </rPr>
      <t xml:space="preserve"> </t>
    </r>
    <r>
      <rPr>
        <i/>
        <sz val="11"/>
        <rFont val="Arial"/>
        <family val="2"/>
        <charset val="238"/>
      </rPr>
      <t>[2. számú melléklet 4. a) pont]</t>
    </r>
  </si>
  <si>
    <r>
      <t>Árváltozás:
a) a KR. 6. számú mellékletének 1. a), 2. és 3. pontja alapján,  -6,70 % FG-értéket (2010. január/2009. október) és 3,9 % INF értéket (az MNB 2010. évre vonatkozó előrejelzése) figyelembe véve: -2,86 % (</t>
    </r>
    <r>
      <rPr>
        <b/>
        <sz val="11"/>
        <rFont val="Arial"/>
        <family val="2"/>
        <charset val="238"/>
      </rPr>
      <t>földgáz tüzelésűek,      * jellel jelölt árak</t>
    </r>
    <r>
      <rPr>
        <sz val="11"/>
        <rFont val="Arial"/>
        <family val="2"/>
        <charset val="238"/>
      </rPr>
      <t>);
b) a KR. 6. számú melléklet 1. b) és 3. pontja alapján 2,9 % (</t>
    </r>
    <r>
      <rPr>
        <b/>
        <sz val="11"/>
        <rFont val="Arial"/>
        <family val="2"/>
        <charset val="238"/>
      </rPr>
      <t>nem földgáz tüzelésűek, ** jellel jelölt árak</t>
    </r>
    <r>
      <rPr>
        <sz val="11"/>
        <rFont val="Arial"/>
        <family val="2"/>
        <charset val="238"/>
      </rPr>
      <t xml:space="preserve">). </t>
    </r>
  </si>
  <si>
    <t>2010. április 1-töl</t>
  </si>
  <si>
    <t>34,29**</t>
  </si>
  <si>
    <t>21,91**</t>
  </si>
  <si>
    <t>28,74**</t>
  </si>
  <si>
    <t>19,71**</t>
  </si>
  <si>
    <t>19,61**</t>
  </si>
  <si>
    <t>12,25**</t>
  </si>
  <si>
    <t xml:space="preserve">2010. április 1./
2010. január 1. </t>
  </si>
  <si>
    <t>2010. április 1./ 2010. január 1.</t>
  </si>
  <si>
    <r>
      <rPr>
        <b/>
        <u/>
        <sz val="10"/>
        <rFont val="Arial"/>
        <family val="2"/>
        <charset val="238"/>
      </rPr>
      <t>2010. április 1-től</t>
    </r>
    <r>
      <rPr>
        <b/>
        <sz val="10"/>
        <rFont val="Arial"/>
        <family val="2"/>
        <charset val="238"/>
      </rPr>
      <t xml:space="preserve">
[indexált 2010. január 1-i árak (sötétbarna); indexek: sárga)]
</t>
    </r>
  </si>
  <si>
    <t>2010. április 1.</t>
  </si>
  <si>
    <t xml:space="preserve">FG meghatározása 2010. április 1-re                                                                                                                                     </t>
  </si>
  <si>
    <t>2010. április 1./
2010. január 1.</t>
  </si>
  <si>
    <t>[2. számú melléklet 5. pont]</t>
  </si>
  <si>
    <t>145/2010. (E.ON)</t>
  </si>
  <si>
    <t>144/2010. (ÉGÁZ/DÉGÁZ)</t>
  </si>
  <si>
    <t>143/2010. (FŐGÁZ)</t>
  </si>
  <si>
    <t>2009. október 1./
2009. január 1.</t>
  </si>
  <si>
    <t>2009. január 1./
2008. július 1.</t>
  </si>
  <si>
    <r>
      <t xml:space="preserve">[A megújuló energiaforrásból vagy hulladékból nyert energiával termelt villamos energia, valamint a kapcsoltan termelt villamos energia kötelező átvételéről és átvételi árairól szóló 389/2007. (XII. 23.) Korm. rendelet </t>
    </r>
    <r>
      <rPr>
        <b/>
        <sz val="11"/>
        <rFont val="Arial"/>
        <family val="2"/>
        <charset val="238"/>
      </rPr>
      <t>(KR.)</t>
    </r>
    <r>
      <rPr>
        <sz val="11"/>
        <rFont val="Arial"/>
        <family val="2"/>
        <charset val="238"/>
      </rPr>
      <t xml:space="preserve"> 6. számú melléklete alapján]</t>
    </r>
  </si>
  <si>
    <t>142/2010. (TIGÁZ)</t>
  </si>
  <si>
    <t>Az egyetemes szolgáltatás gázdíjait tartalmazó MEH-határozatok**
(2010. márc. 25.)</t>
  </si>
  <si>
    <r>
      <t xml:space="preserve">A 19/2009. (I. 30.) Korm. rendeletben meghatározott </t>
    </r>
    <r>
      <rPr>
        <b/>
        <sz val="11"/>
        <rFont val="Arial"/>
        <family val="2"/>
        <charset val="238"/>
      </rPr>
      <t xml:space="preserve">minőségi követelményeket el nem érő földgázzal max.10 MW </t>
    </r>
    <r>
      <rPr>
        <sz val="11"/>
        <rFont val="Arial"/>
        <family val="2"/>
        <charset val="238"/>
      </rPr>
      <t xml:space="preserve">teljesítőképességű erőműben termelt                </t>
    </r>
    <r>
      <rPr>
        <i/>
        <sz val="8.25"/>
        <rFont val="Arial"/>
        <family val="2"/>
        <charset val="238"/>
      </rPr>
      <t xml:space="preserve"> </t>
    </r>
    <r>
      <rPr>
        <i/>
        <sz val="11"/>
        <rFont val="Arial"/>
        <family val="2"/>
        <charset val="238"/>
      </rPr>
      <t xml:space="preserve">[KR. 5. § (5a) bekezdés - </t>
    </r>
    <r>
      <rPr>
        <sz val="11"/>
        <rFont val="Arial"/>
        <family val="2"/>
        <charset val="238"/>
      </rPr>
      <t>2010. március 1-től</t>
    </r>
    <r>
      <rPr>
        <i/>
        <sz val="11"/>
        <rFont val="Arial"/>
        <family val="2"/>
        <charset val="238"/>
      </rPr>
      <t xml:space="preserve">] </t>
    </r>
    <r>
      <rPr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 </t>
    </r>
  </si>
  <si>
    <t>2011. január 1-töl</t>
  </si>
  <si>
    <r>
      <rPr>
        <b/>
        <u/>
        <sz val="10"/>
        <rFont val="Arial"/>
        <family val="2"/>
        <charset val="238"/>
      </rPr>
      <t>2011. január 1-től</t>
    </r>
    <r>
      <rPr>
        <b/>
        <sz val="10"/>
        <rFont val="Arial"/>
        <family val="2"/>
        <charset val="238"/>
      </rPr>
      <t xml:space="preserve">
[indexált 2010. április 1-i árak (halványkék); indexek: sárga)]
</t>
    </r>
  </si>
  <si>
    <r>
      <rPr>
        <b/>
        <u/>
        <sz val="10"/>
        <rFont val="Arial"/>
        <family val="2"/>
        <charset val="238"/>
      </rPr>
      <t>2010. január 1-től</t>
    </r>
    <r>
      <rPr>
        <b/>
        <sz val="10"/>
        <rFont val="Arial"/>
        <family val="2"/>
        <charset val="238"/>
      </rPr>
      <t xml:space="preserve">
[indexált 2009. október 1-i árak (türkizkék); indexek: sárga)]
</t>
    </r>
  </si>
  <si>
    <t xml:space="preserve">2011. január 1./
2010. április 1. </t>
  </si>
  <si>
    <t>21,32*</t>
  </si>
  <si>
    <t>2011. január 1.</t>
  </si>
  <si>
    <t>2011. január 1./
2010. április 1.</t>
  </si>
  <si>
    <t xml:space="preserve">szóló 2006. évi XXVI. törvény 8. §-a szerinti tagi hozzájárulás (0,0549 Ft/MJ, 2010. július 1-től 0,0605 Ft/MJ) [a 206/2009. (IX. 22.) és a 343/2009. (XII. 30.) </t>
  </si>
  <si>
    <t>2011. január 1./ 2010. április  1.</t>
  </si>
  <si>
    <t xml:space="preserve">FG meghatározása 2011. január 1-re                                                                                                                                     </t>
  </si>
  <si>
    <r>
      <rPr>
        <b/>
        <sz val="11"/>
        <rFont val="Arial"/>
        <family val="2"/>
        <charset val="238"/>
      </rPr>
      <t>4</t>
    </r>
    <r>
      <rPr>
        <sz val="11"/>
        <rFont val="Arial"/>
        <family val="2"/>
        <charset val="238"/>
      </rPr>
      <t xml:space="preserve"> - az átvételi kötelezettség alá eső villamos energia átvételének szabályairól és árainak megállapításáról szóló 56/2002. (XII. 29.) GKM rendeletnek megfelelően</t>
    </r>
  </si>
  <si>
    <t xml:space="preserve">Árváltozás: a KSH utoljára közzétett, az előző év azonos időszakához viszonyított fogyasztói árindexével (4,9 %), a KR. 5. számú mellékletének 1. pontja alapján.  </t>
  </si>
  <si>
    <t xml:space="preserve">Árváltozás: a KSH utoljára közzétett, az előző év azonos időszakához viszonyított, 1 %ponttal csökkentett fogyasztói árindexével (3,9 %), a KR. 5. számú mellékletének 2. pontja alapján.  </t>
  </si>
  <si>
    <r>
      <t xml:space="preserve">Árváltozás (a </t>
    </r>
    <r>
      <rPr>
        <b/>
        <sz val="11"/>
        <rFont val="Arial"/>
        <family val="2"/>
        <charset val="238"/>
      </rPr>
      <t xml:space="preserve">földgáz tüzelésű </t>
    </r>
    <r>
      <rPr>
        <sz val="11"/>
        <rFont val="Arial"/>
        <family val="2"/>
        <charset val="238"/>
      </rPr>
      <t xml:space="preserve">erőműegységek * jellel jelölt áraira vonatkozóan) a KR. 6. számú mellékletének 1. a), 2. és 3. pontja alapján,
18,27 % FG-értéket (2010. április/január) figyelembe véve:10,96 %.  </t>
    </r>
  </si>
  <si>
    <t xml:space="preserve">Az egyetemes szolgáltatás gázdíjait tartalmazó miniszteri rendelet   </t>
  </si>
  <si>
    <r>
      <t>Nap- és szél</t>
    </r>
    <r>
      <rPr>
        <sz val="11"/>
        <rFont val="Arial"/>
        <family val="2"/>
        <charset val="238"/>
      </rPr>
      <t xml:space="preserve">erőműben termelt  </t>
    </r>
    <r>
      <rPr>
        <i/>
        <sz val="11"/>
        <rFont val="Arial"/>
        <family val="2"/>
        <charset val="238"/>
      </rPr>
      <t>[KR. 1. számú melléklet 1. b) pont]</t>
    </r>
  </si>
  <si>
    <r>
      <t>Nem nap- és szél</t>
    </r>
    <r>
      <rPr>
        <sz val="11"/>
        <rFont val="Arial"/>
        <family val="2"/>
        <charset val="238"/>
      </rPr>
      <t xml:space="preserve">erőműben termelt </t>
    </r>
    <r>
      <rPr>
        <i/>
        <sz val="11"/>
        <rFont val="Arial"/>
        <family val="2"/>
        <charset val="238"/>
      </rPr>
      <t>[KR. 1. számú melléklet 1. a) pont]</t>
    </r>
  </si>
  <si>
    <r>
      <t xml:space="preserve">20 MW vagy annál kisebb erőműben (kivéve: naperőmű) </t>
    </r>
    <r>
      <rPr>
        <sz val="11"/>
        <rFont val="Arial"/>
        <family val="2"/>
        <charset val="238"/>
      </rPr>
      <t xml:space="preserve">termelt </t>
    </r>
    <r>
      <rPr>
        <i/>
        <sz val="11"/>
        <rFont val="Arial"/>
        <family val="2"/>
        <charset val="238"/>
      </rPr>
      <t>[KR. 1. számú melléklet 2. a)  pont]</t>
    </r>
  </si>
  <si>
    <r>
      <t xml:space="preserve">  </t>
    </r>
    <r>
      <rPr>
        <b/>
        <sz val="11"/>
        <rFont val="Arial"/>
        <family val="2"/>
        <charset val="238"/>
      </rPr>
      <t>5 MW-nál nagyobb víz</t>
    </r>
    <r>
      <rPr>
        <sz val="11"/>
        <rFont val="Arial"/>
        <family val="2"/>
        <charset val="238"/>
      </rPr>
      <t>erőműben</t>
    </r>
    <r>
      <rPr>
        <sz val="11"/>
        <rFont val="Arial"/>
        <family val="2"/>
        <charset val="238"/>
      </rPr>
      <t xml:space="preserve">, </t>
    </r>
    <r>
      <rPr>
        <b/>
        <sz val="11"/>
        <rFont val="Arial"/>
        <family val="2"/>
        <charset val="238"/>
      </rPr>
      <t>50 MW-nál nagyobb</t>
    </r>
    <r>
      <rPr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>egyéb</t>
    </r>
    <r>
      <rPr>
        <sz val="11"/>
        <rFont val="Arial"/>
        <family val="2"/>
        <charset val="238"/>
      </rPr>
      <t xml:space="preserve"> erőműben termelt </t>
    </r>
    <r>
      <rPr>
        <i/>
        <sz val="11"/>
        <rFont val="Arial"/>
        <family val="2"/>
        <charset val="238"/>
      </rPr>
      <t xml:space="preserve">[KR. 4. § (4) bekezdés; 1. számú melléklet 4. pont] </t>
    </r>
  </si>
  <si>
    <r>
      <t>- ha a nem engedélyköteles kiserőmű 2008. január 1. előtt is már jogszerűen</t>
    </r>
    <r>
      <rPr>
        <vertAlign val="superscript"/>
        <sz val="11"/>
        <rFont val="Arial"/>
        <family val="2"/>
        <charset val="238"/>
      </rPr>
      <t>4</t>
    </r>
    <r>
      <rPr>
        <sz val="11"/>
        <rFont val="Arial"/>
        <family val="2"/>
        <charset val="238"/>
      </rPr>
      <t xml:space="preserve"> értékesített,                                                           </t>
    </r>
    <r>
      <rPr>
        <u/>
        <sz val="11"/>
        <rFont val="Arial"/>
        <family val="2"/>
        <charset val="238"/>
      </rPr>
      <t xml:space="preserve"> </t>
    </r>
    <r>
      <rPr>
        <b/>
        <i/>
        <sz val="11"/>
        <rFont val="Arial"/>
        <family val="2"/>
        <charset val="238"/>
      </rPr>
      <t xml:space="preserve">vagy                                                                                           </t>
    </r>
    <r>
      <rPr>
        <sz val="11"/>
        <rFont val="Arial"/>
        <family val="2"/>
        <charset val="238"/>
      </rPr>
      <t>- az erőmű 2008. január 1. előtt termelői engedélyt kapott és a beruházás is megkezdődött</t>
    </r>
    <r>
      <rPr>
        <vertAlign val="superscript"/>
        <sz val="11"/>
        <rFont val="Arial"/>
        <family val="2"/>
        <charset val="238"/>
      </rPr>
      <t xml:space="preserve"> </t>
    </r>
    <r>
      <rPr>
        <i/>
        <sz val="11"/>
        <rFont val="Arial"/>
        <family val="2"/>
        <charset val="238"/>
      </rPr>
      <t xml:space="preserve">[KR. 2. számú melléklet 1. pont]  </t>
    </r>
    <r>
      <rPr>
        <i/>
        <vertAlign val="superscript"/>
        <sz val="11"/>
        <rFont val="Arial"/>
        <family val="2"/>
        <charset val="238"/>
      </rPr>
      <t xml:space="preserve">    </t>
    </r>
    <r>
      <rPr>
        <vertAlign val="superscript"/>
        <sz val="11"/>
        <rFont val="Arial"/>
        <family val="2"/>
        <charset val="238"/>
      </rPr>
      <t xml:space="preserve">      </t>
    </r>
  </si>
  <si>
    <t>Kategória</t>
  </si>
  <si>
    <r>
      <t>2008. január 1. előtt kereskedelmi üzembe került</t>
    </r>
    <r>
      <rPr>
        <sz val="11"/>
        <rFont val="Arial"/>
        <family val="2"/>
        <charset val="238"/>
      </rPr>
      <t xml:space="preserve"> erőműegységben </t>
    </r>
    <r>
      <rPr>
        <b/>
        <i/>
        <sz val="11"/>
        <rFont val="Arial"/>
        <family val="2"/>
        <charset val="238"/>
      </rPr>
      <t>a fűtési idényben</t>
    </r>
    <r>
      <rPr>
        <i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(100 MW feletti névleges teljesítőképesség esetén 0,38 energiagazdálkodási számot figyelembe véve) termelt, ha  
 - a hasznos hő értékesítése </t>
    </r>
    <r>
      <rPr>
        <b/>
        <sz val="11"/>
        <rFont val="Arial"/>
        <family val="2"/>
        <charset val="238"/>
      </rPr>
      <t>távhőszolgáltatási célra vagy külön kezelt intézmény</t>
    </r>
    <r>
      <rPr>
        <b/>
        <vertAlign val="superscript"/>
        <sz val="11"/>
        <rFont val="Arial"/>
        <family val="2"/>
        <charset val="238"/>
      </rPr>
      <t>5</t>
    </r>
    <r>
      <rPr>
        <b/>
        <sz val="11"/>
        <rFont val="Arial"/>
        <family val="2"/>
        <charset val="238"/>
      </rPr>
      <t xml:space="preserve"> ellátására</t>
    </r>
    <r>
      <rPr>
        <sz val="11"/>
        <rFont val="Arial"/>
        <family val="2"/>
        <charset val="238"/>
      </rPr>
      <t xml:space="preserve"> történik, és
 - az erőműegység teljesítőképessége </t>
    </r>
    <r>
      <rPr>
        <b/>
        <sz val="11"/>
        <rFont val="Arial"/>
        <family val="2"/>
        <charset val="238"/>
      </rPr>
      <t>50 és140 MW</t>
    </r>
    <r>
      <rPr>
        <b/>
        <vertAlign val="subscript"/>
        <sz val="11"/>
        <rFont val="Arial"/>
        <family val="2"/>
        <charset val="238"/>
      </rPr>
      <t xml:space="preserve">e </t>
    </r>
    <r>
      <rPr>
        <sz val="11"/>
        <rFont val="Arial"/>
        <family val="2"/>
        <charset val="238"/>
      </rPr>
      <t xml:space="preserve">közé esik                                                                               </t>
    </r>
    <r>
      <rPr>
        <i/>
        <sz val="11"/>
        <rFont val="Arial"/>
        <family val="2"/>
        <charset val="238"/>
      </rPr>
      <t>[KR. 5. § (4) bekezdés, 2. számú melléklet 4. pont]</t>
    </r>
  </si>
  <si>
    <t>E.ON</t>
  </si>
  <si>
    <t>ÉGÁZ/DÉGÁZ</t>
  </si>
  <si>
    <t>FŐGÁZ</t>
  </si>
  <si>
    <t>TIGÁZ</t>
  </si>
  <si>
    <r>
      <t>Árváltozás:
a) a KR. 6. számú mellékletének 1. a), 2. és 3. pontja alapján,  5,48 % FG-értéket (2011. január/2010. április) és 4 % INF értéket (az MNB 2011. évre vonatkozó előrejelzése) figyelembe véve: 4,49 % (</t>
    </r>
    <r>
      <rPr>
        <b/>
        <sz val="11"/>
        <rFont val="Arial"/>
        <family val="2"/>
        <charset val="238"/>
      </rPr>
      <t>földgáz tüzelésűek</t>
    </r>
    <r>
      <rPr>
        <sz val="11"/>
        <rFont val="Arial"/>
        <family val="2"/>
        <charset val="238"/>
      </rPr>
      <t>,          * jellel jelölt árak);
b) a KR. 6. számú melléklet 1. b) és 3. pontja alapján 3,0 % (</t>
    </r>
    <r>
      <rPr>
        <b/>
        <sz val="11"/>
        <rFont val="Arial"/>
        <family val="2"/>
        <charset val="238"/>
      </rPr>
      <t>nem földgáz tüzelésűek</t>
    </r>
    <r>
      <rPr>
        <sz val="11"/>
        <rFont val="Arial"/>
        <family val="2"/>
        <charset val="238"/>
      </rPr>
      <t xml:space="preserve">, ** jellel jelölt árak). </t>
    </r>
  </si>
  <si>
    <r>
      <t xml:space="preserve">ha                                                                                              - a kötelező átvételre való jogosultság megállapítása 2008. január 1. után történt,                                                        </t>
    </r>
    <r>
      <rPr>
        <b/>
        <sz val="10"/>
        <rFont val="Arial"/>
        <family val="2"/>
        <charset val="238"/>
      </rPr>
      <t>vagy</t>
    </r>
    <r>
      <rPr>
        <sz val="11"/>
        <rFont val="Arial"/>
        <family val="2"/>
        <charset val="238"/>
      </rPr>
      <t xml:space="preserve">                                                                                          - a termelői engedély 2008. január 1. előtti, de a beruházás 2008. január 1. után kezdődött,                                                    - és 6 MWe-nál nem nagyobb erőműegység és nem távhőszolgáltatási célú hasznos hő esetén utóbbit külön kezelt intézmény számára értékesítik                                                      </t>
    </r>
    <r>
      <rPr>
        <i/>
        <sz val="11"/>
        <rFont val="Arial"/>
        <family val="2"/>
        <charset val="238"/>
      </rPr>
      <t>[KR. 2. számú melléklet 2. pont]</t>
    </r>
  </si>
  <si>
    <r>
      <t>Bázisárak. [A kapcsoltan termelt villamos energiára vonatkozó 2011. januári 1-jei új bázisárak: a 2010. évi CLXXXI. törvény 6-9. §-ával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módosított 2007. évi LXXXVI. törvény 171. §-ának (5c)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bekezdése alapján]</t>
    </r>
  </si>
  <si>
    <t>39/2010. (XII. 31.) NFM rendelet, 1. melléklet</t>
  </si>
  <si>
    <t>[2. számú melléklet 3. pont]</t>
  </si>
  <si>
    <t>[2. számú melléklet 6. pont]</t>
  </si>
  <si>
    <r>
      <t xml:space="preserve"> - ha az erőműegység névleges teljesítőképessége </t>
    </r>
    <r>
      <rPr>
        <b/>
        <sz val="11"/>
        <rFont val="Arial"/>
        <family val="2"/>
        <charset val="238"/>
      </rPr>
      <t>50 - 100 MWe közé esik</t>
    </r>
    <r>
      <rPr>
        <sz val="11"/>
        <rFont val="Arial"/>
        <family val="2"/>
        <charset val="238"/>
      </rPr>
      <t xml:space="preserve">, és a kapcsoltan termelt hasznos hőt </t>
    </r>
    <r>
      <rPr>
        <b/>
        <sz val="11"/>
        <rFont val="Arial"/>
        <family val="2"/>
        <charset val="238"/>
      </rPr>
      <t>távhőszolgáltatási célra vagy külön kezelt intézmény</t>
    </r>
    <r>
      <rPr>
        <b/>
        <vertAlign val="superscript"/>
        <sz val="11"/>
        <rFont val="Arial"/>
        <family val="2"/>
        <charset val="238"/>
      </rPr>
      <t>5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ellátására értékesítik </t>
    </r>
    <r>
      <rPr>
        <i/>
        <sz val="11"/>
        <rFont val="Arial"/>
        <family val="2"/>
        <charset val="238"/>
      </rPr>
      <t>[KR. 5. § (3) bekezdés a) pont]</t>
    </r>
    <r>
      <rPr>
        <sz val="11"/>
        <rFont val="Arial"/>
        <family val="2"/>
        <charset val="238"/>
      </rPr>
      <t xml:space="preserve">,                                                                                                      </t>
    </r>
    <r>
      <rPr>
        <b/>
        <i/>
        <u/>
        <sz val="11"/>
        <rFont val="Arial"/>
        <family val="2"/>
        <charset val="238"/>
      </rPr>
      <t>vagy</t>
    </r>
    <r>
      <rPr>
        <sz val="11"/>
        <rFont val="Arial"/>
        <family val="2"/>
        <charset val="238"/>
      </rPr>
      <t xml:space="preserve">
 - ha a kapcsoltan termelt hasznos hőt </t>
    </r>
    <r>
      <rPr>
        <b/>
        <sz val="11"/>
        <rFont val="Arial"/>
        <family val="2"/>
        <charset val="238"/>
      </rPr>
      <t>nem távhőszolgáltatási célra és nem külön kezelt intézmény</t>
    </r>
    <r>
      <rPr>
        <sz val="11"/>
        <rFont val="Arial"/>
        <family val="2"/>
        <charset val="238"/>
      </rPr>
      <t xml:space="preserve"> ellátására, </t>
    </r>
    <r>
      <rPr>
        <b/>
        <sz val="11"/>
        <rFont val="Arial"/>
        <family val="2"/>
        <charset val="238"/>
      </rPr>
      <t>20 MW</t>
    </r>
    <r>
      <rPr>
        <b/>
        <vertAlign val="subscript"/>
        <sz val="11"/>
        <rFont val="Arial"/>
        <family val="2"/>
        <charset val="238"/>
      </rPr>
      <t>e</t>
    </r>
    <r>
      <rPr>
        <b/>
        <sz val="11"/>
        <rFont val="Arial"/>
        <family val="2"/>
        <charset val="238"/>
      </rPr>
      <t xml:space="preserve">-nál nem nagyobb </t>
    </r>
    <r>
      <rPr>
        <sz val="11"/>
        <rFont val="Arial"/>
        <family val="2"/>
        <charset val="238"/>
      </rPr>
      <t>névleges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teljesítőképességű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erőműegységből értékesítik, </t>
    </r>
    <r>
      <rPr>
        <i/>
        <sz val="11"/>
        <rFont val="Arial"/>
        <family val="2"/>
        <charset val="238"/>
      </rPr>
      <t>[KR. 5. § (3) bekezdés b) pont]</t>
    </r>
    <r>
      <rPr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>vagy</t>
    </r>
    <r>
      <rPr>
        <sz val="11"/>
        <rFont val="Arial"/>
        <family val="2"/>
        <charset val="238"/>
      </rPr>
      <t xml:space="preserve"> ha a kapcsoltan termelt hasznos hőt nem távhőszolgáltatási célra és nem külön kezelt intézmény ellátására, 2008. január 1-jét megelőzően is jogszerűen</t>
    </r>
    <r>
      <rPr>
        <vertAlign val="superscript"/>
        <sz val="11"/>
        <rFont val="Arial"/>
        <family val="2"/>
        <charset val="238"/>
      </rPr>
      <t>4</t>
    </r>
    <r>
      <rPr>
        <sz val="11"/>
        <rFont val="Arial"/>
        <family val="2"/>
        <charset val="238"/>
      </rPr>
      <t xml:space="preserve"> értékesítő, </t>
    </r>
    <r>
      <rPr>
        <b/>
        <sz val="11"/>
        <rFont val="Arial"/>
        <family val="2"/>
        <charset val="238"/>
      </rPr>
      <t>20-50 MW</t>
    </r>
    <r>
      <rPr>
        <b/>
        <vertAlign val="subscript"/>
        <sz val="11"/>
        <rFont val="Arial"/>
        <family val="2"/>
        <charset val="238"/>
      </rPr>
      <t>e</t>
    </r>
    <r>
      <rPr>
        <b/>
        <sz val="11"/>
        <rFont val="Arial"/>
        <family val="2"/>
        <charset val="238"/>
      </rPr>
      <t xml:space="preserve"> közötti</t>
    </r>
    <r>
      <rPr>
        <sz val="11"/>
        <rFont val="Arial"/>
        <family val="2"/>
        <charset val="238"/>
      </rPr>
      <t xml:space="preserve"> teljesítőképességű erőműegységből értékesítik   (a 2011. január 1-je előtti árak esetében)                                                                                                                              </t>
    </r>
    <r>
      <rPr>
        <i/>
        <sz val="11"/>
        <rFont val="Arial"/>
        <family val="2"/>
        <charset val="238"/>
      </rPr>
      <t>[KR. 5. § (3) bekezdés c) pont]</t>
    </r>
    <r>
      <rPr>
        <sz val="11"/>
        <rFont val="Arial"/>
        <family val="2"/>
        <charset val="238"/>
      </rPr>
      <t xml:space="preserve">
- </t>
    </r>
    <r>
      <rPr>
        <b/>
        <sz val="11"/>
        <rFont val="Arial"/>
        <family val="2"/>
        <charset val="238"/>
      </rPr>
      <t>Használt berendezést</t>
    </r>
    <r>
      <rPr>
        <b/>
        <vertAlign val="superscript"/>
        <sz val="11"/>
        <rFont val="Arial"/>
        <family val="2"/>
        <charset val="238"/>
      </rPr>
      <t>3</t>
    </r>
    <r>
      <rPr>
        <b/>
        <sz val="11"/>
        <rFont val="Arial"/>
        <family val="2"/>
        <charset val="238"/>
      </rPr>
      <t xml:space="preserve"> is tartalmazó erőműegységben,</t>
    </r>
    <r>
      <rPr>
        <sz val="11"/>
        <rFont val="Arial"/>
        <family val="2"/>
        <charset val="238"/>
      </rPr>
      <t xml:space="preserve"> 2008. január 1. utáni MEH engedély alapján termelt                                                                                                  </t>
    </r>
    <r>
      <rPr>
        <i/>
        <sz val="11"/>
        <rFont val="Arial"/>
        <family val="2"/>
        <charset val="238"/>
      </rPr>
      <t>[KR. 5. § (6) bekezdés]</t>
    </r>
  </si>
  <si>
    <r>
      <t xml:space="preserve"> - ha az erőműegység a 2010. évi CLXXXI. törvény 6-9. §-ával módosított 2007. évi LXXXVI. törvény 171. § (5) - (5b) bekezdés szerinti meghosszabbítás alapján értékesít és                                                                                                                            - a kapcsoltan termelt hasznos hő értékesítése nem távhőszolgáltatás és nem külön kezelt intézmény ellátásának céljára történik és                                                                                           - villamos teljesítőképessége 6 és 50 MW közé esik                                                  </t>
    </r>
    <r>
      <rPr>
        <i/>
        <sz val="11"/>
        <rFont val="Arial"/>
        <family val="2"/>
        <charset val="238"/>
      </rPr>
      <t xml:space="preserve">[KR. 5. § (3a) bekezdés] </t>
    </r>
    <r>
      <rPr>
        <sz val="11"/>
        <rFont val="Arial"/>
        <family val="2"/>
        <charset val="238"/>
      </rPr>
      <t xml:space="preserve"> </t>
    </r>
  </si>
  <si>
    <t>2011. július 1-töl</t>
  </si>
  <si>
    <t>2012. január 1-töl</t>
  </si>
  <si>
    <t xml:space="preserve">Árváltozás: a KSH utoljára közzétett, az előző év azonos időszakához viszonyított fogyasztói árindexével (3,9 %), a KR. 5. számú mellékletének 1. pontja alapján.  </t>
  </si>
  <si>
    <t xml:space="preserve">Árváltozás: a KSH utoljára közzétett, az előző év azonos időszakához viszonyított, 1 %ponttal csökkentett fogyasztói árindexével (2,9 %), a KR. 5. számú mellékletének 2. pontja alapján.  </t>
  </si>
  <si>
    <t xml:space="preserve">A  villamos energiáról szóló LXXXVI. törvény 172. §-ának 2011. III. 30-tól hatályba lépett (5f) bekezdése, és a KR. 7. §-ának (1) bekezdése együttes figyelembevételével a hővel kapcsoltan termelt villamos energia kötelező átvétele 2011. július 1-től megszűnt.  </t>
  </si>
  <si>
    <r>
      <t xml:space="preserve">20 MW vagy annál kisebb naperőműben termelt </t>
    </r>
    <r>
      <rPr>
        <i/>
        <sz val="11"/>
        <rFont val="Arial"/>
        <family val="2"/>
        <charset val="238"/>
      </rPr>
      <t>[KR. 1. számú melléklet 2. b) pont]</t>
    </r>
  </si>
  <si>
    <r>
      <t>20 MW-nál nagyobb</t>
    </r>
    <r>
      <rPr>
        <sz val="11"/>
        <rFont val="Arial"/>
        <family val="2"/>
        <charset val="238"/>
      </rPr>
      <t xml:space="preserve">, de </t>
    </r>
    <r>
      <rPr>
        <b/>
        <sz val="11"/>
        <rFont val="Arial"/>
        <family val="2"/>
        <charset val="238"/>
      </rPr>
      <t>legfeljebb 50 MW-os</t>
    </r>
    <r>
      <rPr>
        <sz val="11"/>
        <rFont val="Arial"/>
        <family val="2"/>
        <charset val="238"/>
      </rPr>
      <t xml:space="preserve"> erőműben termelt (kivéve: szélerőmű 2008. nov. 30-tól</t>
    </r>
    <r>
      <rPr>
        <sz val="11"/>
        <rFont val="Arial"/>
        <family val="2"/>
        <charset val="238"/>
      </rPr>
      <t xml:space="preserve">)                                        </t>
    </r>
    <r>
      <rPr>
        <i/>
        <sz val="11"/>
        <rFont val="Arial"/>
        <family val="2"/>
        <charset val="238"/>
      </rPr>
      <t xml:space="preserve">[KR. 1. számú melléklet 3. a) pont] </t>
    </r>
  </si>
  <si>
    <t>2013. január 1-töl</t>
  </si>
  <si>
    <t xml:space="preserve">Árváltozás: a KSH utoljára közzétett, az előző év azonos időszakához viszonyított fogyasztói árindexével (5,8 %), a KR. 5. számú mellékletének 1. pontja alapján.  </t>
  </si>
  <si>
    <t xml:space="preserve">Árváltozás: a KSH utoljára közzétett, az előző év azonos időszakához viszonyított, 1 %ponttal csökkentett fogyasztói árindexével (4,8 %), a KR. 5. számú mellékletének 2. pontja alapján.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</si>
</sst>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"/>
    <numFmt numFmtId="165" formatCode="0.000"/>
    <numFmt numFmtId="166" formatCode="&quot;+ &quot;0.00%;&quot;- &quot;0.00%"/>
    <numFmt numFmtId="167" formatCode="&quot; &quot;0%"/>
    <numFmt numFmtId="168" formatCode="&quot;+ &quot;0%;&quot;- &quot;0%"/>
    <numFmt numFmtId="169" formatCode="#,##0.00&quot;*&quot;"/>
    <numFmt numFmtId="170" formatCode="#,##0.00&quot;**&quot;"/>
    <numFmt numFmtId="171" formatCode="0.00&quot;*&quot;"/>
    <numFmt numFmtId="172" formatCode="0.00&quot;**&quot;"/>
    <numFmt numFmtId="173" formatCode="0.0000"/>
  </numFmts>
  <fonts count="3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i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3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 CE"/>
      <charset val="238"/>
    </font>
    <font>
      <i/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sz val="11"/>
      <name val="Arial"/>
      <family val="2"/>
      <charset val="238"/>
    </font>
    <font>
      <b/>
      <i/>
      <u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vertAlign val="superscript"/>
      <sz val="11"/>
      <name val="Arial"/>
      <family val="2"/>
      <charset val="238"/>
    </font>
    <font>
      <u/>
      <sz val="11"/>
      <name val="Arial"/>
      <family val="2"/>
      <charset val="238"/>
    </font>
    <font>
      <b/>
      <vertAlign val="subscript"/>
      <sz val="11"/>
      <name val="Arial"/>
      <family val="2"/>
      <charset val="238"/>
    </font>
    <font>
      <sz val="11"/>
      <name val="Times New Roman"/>
      <family val="1"/>
      <charset val="238"/>
    </font>
    <font>
      <i/>
      <sz val="12"/>
      <name val="Arial"/>
      <family val="2"/>
      <charset val="238"/>
    </font>
    <font>
      <b/>
      <i/>
      <sz val="13"/>
      <name val="Arial"/>
      <family val="2"/>
      <charset val="238"/>
    </font>
    <font>
      <b/>
      <u/>
      <sz val="10"/>
      <name val="Arial"/>
      <family val="2"/>
      <charset val="238"/>
    </font>
    <font>
      <b/>
      <u/>
      <sz val="11"/>
      <name val="Arial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u/>
      <sz val="12"/>
      <name val="Arial"/>
      <family val="2"/>
      <charset val="238"/>
    </font>
    <font>
      <i/>
      <sz val="10"/>
      <name val="Arial"/>
      <family val="2"/>
      <charset val="238"/>
    </font>
    <font>
      <i/>
      <sz val="8.25"/>
      <name val="Arial"/>
      <family val="2"/>
      <charset val="238"/>
    </font>
    <font>
      <u/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sz val="8"/>
      <name val="Arial CE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6" fillId="0" borderId="0"/>
  </cellStyleXfs>
  <cellXfs count="599">
    <xf numFmtId="0" fontId="0" fillId="0" borderId="0" xfId="0"/>
    <xf numFmtId="0" fontId="0" fillId="0" borderId="0" xfId="0" applyBorder="1"/>
    <xf numFmtId="0" fontId="4" fillId="0" borderId="0" xfId="0" applyFont="1" applyBorder="1"/>
    <xf numFmtId="0" fontId="5" fillId="0" borderId="1" xfId="0" applyFont="1" applyBorder="1"/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justify"/>
    </xf>
    <xf numFmtId="0" fontId="6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/>
    <xf numFmtId="0" fontId="1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8" fillId="0" borderId="0" xfId="0" applyFont="1"/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0" xfId="0" applyFont="1" applyAlignment="1"/>
    <xf numFmtId="0" fontId="18" fillId="0" borderId="1" xfId="0" applyFont="1" applyBorder="1"/>
    <xf numFmtId="0" fontId="18" fillId="0" borderId="0" xfId="0" applyFont="1" applyBorder="1"/>
    <xf numFmtId="0" fontId="18" fillId="0" borderId="10" xfId="0" applyFont="1" applyBorder="1"/>
    <xf numFmtId="0" fontId="18" fillId="0" borderId="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6" fillId="0" borderId="1" xfId="0" applyFont="1" applyBorder="1"/>
    <xf numFmtId="0" fontId="6" fillId="0" borderId="0" xfId="0" applyFont="1" applyBorder="1" applyAlignment="1"/>
    <xf numFmtId="0" fontId="6" fillId="0" borderId="10" xfId="0" applyFont="1" applyBorder="1"/>
    <xf numFmtId="0" fontId="6" fillId="0" borderId="0" xfId="0" applyFont="1"/>
    <xf numFmtId="0" fontId="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2" fontId="4" fillId="0" borderId="0" xfId="0" applyNumberFormat="1" applyFont="1" applyBorder="1"/>
    <xf numFmtId="2" fontId="0" fillId="0" borderId="0" xfId="0" applyNumberFormat="1" applyBorder="1"/>
    <xf numFmtId="2" fontId="0" fillId="0" borderId="0" xfId="0" applyNumberFormat="1" applyBorder="1" applyAlignment="1">
      <alignment vertical="center"/>
    </xf>
    <xf numFmtId="2" fontId="0" fillId="0" borderId="16" xfId="0" applyNumberFormat="1" applyBorder="1"/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 wrapText="1"/>
    </xf>
    <xf numFmtId="0" fontId="4" fillId="0" borderId="0" xfId="0" applyFont="1"/>
    <xf numFmtId="0" fontId="0" fillId="0" borderId="0" xfId="0" applyFill="1" applyBorder="1"/>
    <xf numFmtId="0" fontId="11" fillId="0" borderId="17" xfId="0" applyFont="1" applyBorder="1" applyAlignment="1">
      <alignment horizontal="right" vertical="top" wrapText="1"/>
    </xf>
    <xf numFmtId="0" fontId="11" fillId="0" borderId="18" xfId="0" applyFont="1" applyBorder="1" applyAlignment="1">
      <alignment horizontal="right" vertical="top" wrapText="1"/>
    </xf>
    <xf numFmtId="0" fontId="11" fillId="0" borderId="19" xfId="0" applyFont="1" applyBorder="1" applyAlignment="1">
      <alignment horizontal="right" vertical="top" wrapText="1"/>
    </xf>
    <xf numFmtId="0" fontId="10" fillId="0" borderId="20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/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14" fillId="0" borderId="23" xfId="0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164" fontId="30" fillId="0" borderId="24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wrapText="1"/>
    </xf>
    <xf numFmtId="0" fontId="9" fillId="0" borderId="26" xfId="0" applyFont="1" applyBorder="1"/>
    <xf numFmtId="0" fontId="3" fillId="0" borderId="27" xfId="0" applyFont="1" applyBorder="1" applyAlignment="1">
      <alignment horizontal="center"/>
    </xf>
    <xf numFmtId="0" fontId="0" fillId="2" borderId="28" xfId="0" applyFill="1" applyBorder="1"/>
    <xf numFmtId="0" fontId="0" fillId="2" borderId="29" xfId="0" applyFill="1" applyBorder="1"/>
    <xf numFmtId="0" fontId="0" fillId="2" borderId="30" xfId="0" applyFill="1" applyBorder="1"/>
    <xf numFmtId="0" fontId="6" fillId="0" borderId="20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/>
    </xf>
    <xf numFmtId="2" fontId="9" fillId="0" borderId="2" xfId="0" applyNumberFormat="1" applyFont="1" applyBorder="1" applyAlignment="1">
      <alignment horizontal="center" vertical="top" wrapText="1"/>
    </xf>
    <xf numFmtId="0" fontId="10" fillId="0" borderId="17" xfId="0" applyFont="1" applyBorder="1" applyAlignment="1">
      <alignment horizontal="left"/>
    </xf>
    <xf numFmtId="2" fontId="3" fillId="0" borderId="2" xfId="0" applyNumberFormat="1" applyFont="1" applyBorder="1" applyAlignment="1">
      <alignment horizontal="center" wrapText="1"/>
    </xf>
    <xf numFmtId="0" fontId="10" fillId="0" borderId="18" xfId="0" applyFont="1" applyBorder="1" applyAlignment="1">
      <alignment horizontal="left"/>
    </xf>
    <xf numFmtId="0" fontId="10" fillId="0" borderId="18" xfId="0" applyFont="1" applyBorder="1" applyAlignment="1">
      <alignment horizontal="left" vertical="center" wrapText="1"/>
    </xf>
    <xf numFmtId="164" fontId="12" fillId="3" borderId="2" xfId="0" applyNumberFormat="1" applyFont="1" applyFill="1" applyBorder="1" applyAlignment="1">
      <alignment horizontal="center" vertical="center"/>
    </xf>
    <xf numFmtId="2" fontId="12" fillId="3" borderId="2" xfId="0" applyNumberFormat="1" applyFont="1" applyFill="1" applyBorder="1" applyAlignment="1">
      <alignment horizontal="center" vertical="center"/>
    </xf>
    <xf numFmtId="164" fontId="26" fillId="3" borderId="3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Continuous"/>
    </xf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23" xfId="0" applyFont="1" applyBorder="1" applyAlignment="1">
      <alignment horizontal="center" wrapText="1"/>
    </xf>
    <xf numFmtId="0" fontId="18" fillId="7" borderId="25" xfId="0" applyFont="1" applyFill="1" applyBorder="1" applyAlignment="1"/>
    <xf numFmtId="0" fontId="18" fillId="7" borderId="34" xfId="0" applyFont="1" applyFill="1" applyBorder="1" applyAlignment="1"/>
    <xf numFmtId="0" fontId="18" fillId="7" borderId="6" xfId="0" applyFont="1" applyFill="1" applyBorder="1"/>
    <xf numFmtId="0" fontId="9" fillId="0" borderId="35" xfId="0" applyFont="1" applyBorder="1"/>
    <xf numFmtId="0" fontId="0" fillId="0" borderId="36" xfId="0" applyBorder="1"/>
    <xf numFmtId="0" fontId="0" fillId="0" borderId="37" xfId="0" applyBorder="1"/>
    <xf numFmtId="0" fontId="5" fillId="0" borderId="38" xfId="0" applyFont="1" applyBorder="1" applyAlignment="1">
      <alignment horizontal="centerContinuous" vertical="center" wrapText="1"/>
    </xf>
    <xf numFmtId="0" fontId="3" fillId="0" borderId="38" xfId="0" applyFont="1" applyBorder="1" applyAlignment="1">
      <alignment horizontal="centerContinuous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Continuous"/>
    </xf>
    <xf numFmtId="0" fontId="3" fillId="0" borderId="39" xfId="0" applyFont="1" applyBorder="1"/>
    <xf numFmtId="0" fontId="3" fillId="0" borderId="40" xfId="0" applyFont="1" applyBorder="1"/>
    <xf numFmtId="0" fontId="0" fillId="8" borderId="2" xfId="0" applyFill="1" applyBorder="1"/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Continuous"/>
    </xf>
    <xf numFmtId="0" fontId="0" fillId="2" borderId="42" xfId="0" applyFill="1" applyBorder="1"/>
    <xf numFmtId="0" fontId="0" fillId="2" borderId="43" xfId="0" applyFill="1" applyBorder="1"/>
    <xf numFmtId="0" fontId="9" fillId="0" borderId="44" xfId="0" applyFont="1" applyBorder="1"/>
    <xf numFmtId="0" fontId="3" fillId="0" borderId="45" xfId="0" applyFont="1" applyBorder="1" applyAlignment="1">
      <alignment horizontal="center" vertical="center" wrapText="1"/>
    </xf>
    <xf numFmtId="0" fontId="0" fillId="2" borderId="46" xfId="0" applyFill="1" applyBorder="1"/>
    <xf numFmtId="2" fontId="9" fillId="3" borderId="31" xfId="0" applyNumberFormat="1" applyFont="1" applyFill="1" applyBorder="1" applyAlignment="1">
      <alignment horizontal="center" vertical="center"/>
    </xf>
    <xf numFmtId="2" fontId="9" fillId="3" borderId="2" xfId="0" applyNumberFormat="1" applyFont="1" applyFill="1" applyBorder="1" applyAlignment="1">
      <alignment horizontal="center" vertical="center"/>
    </xf>
    <xf numFmtId="0" fontId="0" fillId="0" borderId="9" xfId="0" applyBorder="1"/>
    <xf numFmtId="0" fontId="3" fillId="0" borderId="47" xfId="0" applyFont="1" applyBorder="1"/>
    <xf numFmtId="0" fontId="4" fillId="0" borderId="48" xfId="0" applyFont="1" applyBorder="1"/>
    <xf numFmtId="0" fontId="4" fillId="0" borderId="9" xfId="0" applyFont="1" applyBorder="1" applyAlignment="1"/>
    <xf numFmtId="0" fontId="4" fillId="0" borderId="9" xfId="0" applyFont="1" applyBorder="1"/>
    <xf numFmtId="0" fontId="4" fillId="0" borderId="16" xfId="0" applyFont="1" applyBorder="1"/>
    <xf numFmtId="0" fontId="0" fillId="0" borderId="2" xfId="0" applyBorder="1" applyAlignment="1">
      <alignment horizontal="center"/>
    </xf>
    <xf numFmtId="0" fontId="6" fillId="0" borderId="6" xfId="0" applyFont="1" applyBorder="1" applyAlignment="1">
      <alignment vertical="center" wrapText="1"/>
    </xf>
    <xf numFmtId="0" fontId="0" fillId="0" borderId="6" xfId="0" applyBorder="1" applyAlignment="1">
      <alignment horizontal="center"/>
    </xf>
    <xf numFmtId="0" fontId="0" fillId="0" borderId="6" xfId="0" applyBorder="1"/>
    <xf numFmtId="0" fontId="3" fillId="0" borderId="23" xfId="0" applyFont="1" applyBorder="1" applyAlignment="1">
      <alignment horizontal="center" vertical="center" wrapText="1"/>
    </xf>
    <xf numFmtId="2" fontId="27" fillId="0" borderId="33" xfId="0" applyNumberFormat="1" applyFont="1" applyBorder="1" applyAlignment="1">
      <alignment horizontal="center" vertical="center" wrapText="1"/>
    </xf>
    <xf numFmtId="2" fontId="3" fillId="0" borderId="33" xfId="0" applyNumberFormat="1" applyFont="1" applyBorder="1" applyAlignment="1">
      <alignment horizontal="center" vertical="center" wrapText="1"/>
    </xf>
    <xf numFmtId="0" fontId="0" fillId="8" borderId="8" xfId="0" applyFill="1" applyBorder="1"/>
    <xf numFmtId="0" fontId="0" fillId="0" borderId="48" xfId="0" applyBorder="1"/>
    <xf numFmtId="165" fontId="0" fillId="0" borderId="9" xfId="0" applyNumberFormat="1" applyBorder="1"/>
    <xf numFmtId="0" fontId="0" fillId="0" borderId="50" xfId="0" applyBorder="1"/>
    <xf numFmtId="0" fontId="4" fillId="0" borderId="51" xfId="0" applyFont="1" applyBorder="1"/>
    <xf numFmtId="0" fontId="4" fillId="0" borderId="52" xfId="0" applyFont="1" applyBorder="1" applyAlignment="1"/>
    <xf numFmtId="0" fontId="4" fillId="0" borderId="52" xfId="0" applyFont="1" applyBorder="1"/>
    <xf numFmtId="0" fontId="4" fillId="0" borderId="53" xfId="0" applyFont="1" applyBorder="1"/>
    <xf numFmtId="0" fontId="6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3" fillId="0" borderId="57" xfId="0" applyFont="1" applyBorder="1" applyAlignment="1">
      <alignment horizontal="center" vertical="top" wrapText="1"/>
    </xf>
    <xf numFmtId="0" fontId="0" fillId="2" borderId="58" xfId="0" applyFill="1" applyBorder="1"/>
    <xf numFmtId="165" fontId="0" fillId="0" borderId="55" xfId="0" applyNumberFormat="1" applyBorder="1"/>
    <xf numFmtId="0" fontId="0" fillId="2" borderId="59" xfId="0" applyFill="1" applyBorder="1"/>
    <xf numFmtId="0" fontId="0" fillId="2" borderId="60" xfId="0" applyFill="1" applyBorder="1"/>
    <xf numFmtId="0" fontId="32" fillId="0" borderId="0" xfId="0" applyFont="1"/>
    <xf numFmtId="0" fontId="9" fillId="0" borderId="61" xfId="0" applyFont="1" applyBorder="1"/>
    <xf numFmtId="10" fontId="9" fillId="0" borderId="62" xfId="1" applyNumberFormat="1" applyFont="1" applyFill="1" applyBorder="1"/>
    <xf numFmtId="0" fontId="0" fillId="0" borderId="11" xfId="0" applyBorder="1"/>
    <xf numFmtId="0" fontId="0" fillId="2" borderId="51" xfId="0" applyFill="1" applyBorder="1"/>
    <xf numFmtId="0" fontId="0" fillId="2" borderId="63" xfId="0" applyFill="1" applyBorder="1"/>
    <xf numFmtId="0" fontId="0" fillId="2" borderId="52" xfId="0" applyFill="1" applyBorder="1"/>
    <xf numFmtId="0" fontId="0" fillId="2" borderId="64" xfId="0" applyFill="1" applyBorder="1"/>
    <xf numFmtId="0" fontId="0" fillId="2" borderId="53" xfId="0" applyFill="1" applyBorder="1"/>
    <xf numFmtId="0" fontId="0" fillId="2" borderId="65" xfId="0" applyFill="1" applyBorder="1"/>
    <xf numFmtId="0" fontId="0" fillId="0" borderId="42" xfId="0" applyBorder="1"/>
    <xf numFmtId="0" fontId="0" fillId="0" borderId="30" xfId="0" applyBorder="1"/>
    <xf numFmtId="0" fontId="0" fillId="0" borderId="43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2" fontId="9" fillId="0" borderId="49" xfId="0" applyNumberFormat="1" applyFont="1" applyBorder="1" applyAlignment="1">
      <alignment horizontal="center" vertical="center" wrapText="1"/>
    </xf>
    <xf numFmtId="0" fontId="4" fillId="3" borderId="48" xfId="0" applyFont="1" applyFill="1" applyBorder="1"/>
    <xf numFmtId="0" fontId="4" fillId="3" borderId="9" xfId="0" applyFont="1" applyFill="1" applyBorder="1" applyAlignment="1"/>
    <xf numFmtId="0" fontId="4" fillId="3" borderId="9" xfId="0" applyFont="1" applyFill="1" applyBorder="1"/>
    <xf numFmtId="0" fontId="4" fillId="3" borderId="16" xfId="0" applyFont="1" applyFill="1" applyBorder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/>
    <xf numFmtId="2" fontId="10" fillId="11" borderId="2" xfId="0" applyNumberFormat="1" applyFont="1" applyFill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/>
    </xf>
    <xf numFmtId="167" fontId="10" fillId="0" borderId="2" xfId="0" applyNumberFormat="1" applyFont="1" applyBorder="1" applyAlignment="1">
      <alignment horizontal="center" vertical="center"/>
    </xf>
    <xf numFmtId="0" fontId="10" fillId="0" borderId="34" xfId="0" applyFont="1" applyFill="1" applyBorder="1"/>
    <xf numFmtId="2" fontId="10" fillId="0" borderId="34" xfId="0" applyNumberFormat="1" applyFont="1" applyFill="1" applyBorder="1"/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Border="1"/>
    <xf numFmtId="168" fontId="10" fillId="0" borderId="2" xfId="0" applyNumberFormat="1" applyFont="1" applyBorder="1" applyAlignment="1">
      <alignment horizontal="center" vertical="center"/>
    </xf>
    <xf numFmtId="0" fontId="10" fillId="8" borderId="2" xfId="0" applyFont="1" applyFill="1" applyBorder="1"/>
    <xf numFmtId="0" fontId="10" fillId="5" borderId="2" xfId="0" applyFont="1" applyFill="1" applyBorder="1" applyAlignment="1">
      <alignment horizontal="center" vertical="top" wrapText="1"/>
    </xf>
    <xf numFmtId="2" fontId="10" fillId="6" borderId="2" xfId="0" applyNumberFormat="1" applyFont="1" applyFill="1" applyBorder="1" applyAlignment="1">
      <alignment horizontal="center" vertical="top" wrapText="1"/>
    </xf>
    <xf numFmtId="2" fontId="10" fillId="5" borderId="2" xfId="0" applyNumberFormat="1" applyFont="1" applyFill="1" applyBorder="1" applyAlignment="1">
      <alignment horizontal="center" vertical="top" wrapText="1"/>
    </xf>
    <xf numFmtId="2" fontId="10" fillId="0" borderId="2" xfId="0" applyNumberFormat="1" applyFont="1" applyFill="1" applyBorder="1" applyAlignment="1">
      <alignment horizontal="center" vertical="top" wrapText="1"/>
    </xf>
    <xf numFmtId="2" fontId="10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top" wrapText="1"/>
    </xf>
    <xf numFmtId="2" fontId="10" fillId="4" borderId="2" xfId="0" applyNumberFormat="1" applyFont="1" applyFill="1" applyBorder="1" applyAlignment="1">
      <alignment horizontal="center" vertical="top" wrapText="1"/>
    </xf>
    <xf numFmtId="0" fontId="18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0" fillId="0" borderId="68" xfId="0" applyBorder="1"/>
    <xf numFmtId="0" fontId="9" fillId="0" borderId="8" xfId="0" applyFont="1" applyBorder="1" applyAlignment="1">
      <alignment horizontal="center"/>
    </xf>
    <xf numFmtId="0" fontId="0" fillId="0" borderId="8" xfId="0" applyBorder="1"/>
    <xf numFmtId="166" fontId="10" fillId="0" borderId="8" xfId="0" applyNumberFormat="1" applyFont="1" applyBorder="1" applyAlignment="1">
      <alignment horizontal="center" vertical="center"/>
    </xf>
    <xf numFmtId="168" fontId="10" fillId="0" borderId="8" xfId="0" applyNumberFormat="1" applyFont="1" applyBorder="1" applyAlignment="1">
      <alignment horizontal="center" vertical="center"/>
    </xf>
    <xf numFmtId="0" fontId="10" fillId="0" borderId="8" xfId="0" applyFont="1" applyBorder="1"/>
    <xf numFmtId="0" fontId="0" fillId="0" borderId="9" xfId="0" applyBorder="1" applyAlignment="1">
      <alignment horizontal="center"/>
    </xf>
    <xf numFmtId="2" fontId="9" fillId="3" borderId="8" xfId="0" applyNumberFormat="1" applyFont="1" applyFill="1" applyBorder="1" applyAlignment="1">
      <alignment horizontal="center" vertical="center"/>
    </xf>
    <xf numFmtId="0" fontId="0" fillId="0" borderId="51" xfId="0" applyBorder="1" applyAlignment="1"/>
    <xf numFmtId="0" fontId="0" fillId="0" borderId="52" xfId="0" applyBorder="1" applyAlignment="1"/>
    <xf numFmtId="0" fontId="0" fillId="0" borderId="53" xfId="0" applyBorder="1" applyAlignment="1"/>
    <xf numFmtId="0" fontId="4" fillId="0" borderId="48" xfId="0" applyFont="1" applyFill="1" applyBorder="1"/>
    <xf numFmtId="165" fontId="4" fillId="0" borderId="9" xfId="0" applyNumberFormat="1" applyFont="1" applyFill="1" applyBorder="1" applyAlignment="1"/>
    <xf numFmtId="0" fontId="0" fillId="0" borderId="42" xfId="0" applyFill="1" applyBorder="1"/>
    <xf numFmtId="0" fontId="0" fillId="0" borderId="30" xfId="0" applyFill="1" applyBorder="1"/>
    <xf numFmtId="0" fontId="0" fillId="0" borderId="43" xfId="0" applyFill="1" applyBorder="1"/>
    <xf numFmtId="0" fontId="4" fillId="0" borderId="9" xfId="0" applyFont="1" applyFill="1" applyBorder="1"/>
    <xf numFmtId="0" fontId="4" fillId="0" borderId="16" xfId="0" applyFont="1" applyFill="1" applyBorder="1"/>
    <xf numFmtId="2" fontId="9" fillId="0" borderId="11" xfId="0" applyNumberFormat="1" applyFont="1" applyFill="1" applyBorder="1" applyAlignment="1">
      <alignment horizontal="center" vertical="center" wrapText="1"/>
    </xf>
    <xf numFmtId="2" fontId="10" fillId="12" borderId="2" xfId="0" applyNumberFormat="1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2" fontId="10" fillId="0" borderId="2" xfId="0" applyNumberFormat="1" applyFont="1" applyFill="1" applyBorder="1" applyAlignment="1">
      <alignment horizontal="center" vertical="center"/>
    </xf>
    <xf numFmtId="2" fontId="10" fillId="14" borderId="2" xfId="0" applyNumberFormat="1" applyFont="1" applyFill="1" applyBorder="1" applyAlignment="1">
      <alignment horizontal="center" vertical="center"/>
    </xf>
    <xf numFmtId="0" fontId="0" fillId="0" borderId="7" xfId="0" applyBorder="1"/>
    <xf numFmtId="0" fontId="0" fillId="0" borderId="88" xfId="0" applyBorder="1"/>
    <xf numFmtId="0" fontId="9" fillId="0" borderId="89" xfId="0" applyFont="1" applyBorder="1" applyAlignment="1">
      <alignment horizontal="center"/>
    </xf>
    <xf numFmtId="0" fontId="0" fillId="0" borderId="2" xfId="0" applyBorder="1"/>
    <xf numFmtId="0" fontId="0" fillId="8" borderId="85" xfId="0" applyFill="1" applyBorder="1" applyAlignment="1"/>
    <xf numFmtId="0" fontId="0" fillId="8" borderId="50" xfId="0" applyFill="1" applyBorder="1" applyAlignment="1"/>
    <xf numFmtId="0" fontId="0" fillId="8" borderId="86" xfId="0" applyFill="1" applyBorder="1" applyAlignment="1"/>
    <xf numFmtId="0" fontId="10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2" fontId="10" fillId="3" borderId="2" xfId="0" applyNumberFormat="1" applyFont="1" applyFill="1" applyBorder="1" applyAlignment="1">
      <alignment horizontal="center" vertical="center"/>
    </xf>
    <xf numFmtId="2" fontId="10" fillId="9" borderId="2" xfId="0" applyNumberFormat="1" applyFont="1" applyFill="1" applyBorder="1" applyAlignment="1">
      <alignment horizontal="center" vertical="center"/>
    </xf>
    <xf numFmtId="2" fontId="10" fillId="13" borderId="2" xfId="0" applyNumberFormat="1" applyFont="1" applyFill="1" applyBorder="1" applyAlignment="1">
      <alignment horizontal="center" vertical="center"/>
    </xf>
    <xf numFmtId="2" fontId="10" fillId="2" borderId="2" xfId="0" applyNumberFormat="1" applyFont="1" applyFill="1" applyBorder="1" applyAlignment="1">
      <alignment horizontal="center" vertical="center"/>
    </xf>
    <xf numFmtId="2" fontId="10" fillId="10" borderId="2" xfId="0" applyNumberFormat="1" applyFont="1" applyFill="1" applyBorder="1" applyAlignment="1">
      <alignment horizontal="center" vertical="center"/>
    </xf>
    <xf numFmtId="2" fontId="10" fillId="15" borderId="2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2" fontId="10" fillId="2" borderId="25" xfId="0" applyNumberFormat="1" applyFont="1" applyFill="1" applyBorder="1" applyAlignment="1">
      <alignment horizontal="center" vertical="center"/>
    </xf>
    <xf numFmtId="2" fontId="10" fillId="0" borderId="25" xfId="0" applyNumberFormat="1" applyFont="1" applyFill="1" applyBorder="1" applyAlignment="1">
      <alignment horizontal="center" vertical="center"/>
    </xf>
    <xf numFmtId="2" fontId="10" fillId="10" borderId="25" xfId="0" applyNumberFormat="1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2" fontId="10" fillId="2" borderId="33" xfId="0" applyNumberFormat="1" applyFont="1" applyFill="1" applyBorder="1" applyAlignment="1">
      <alignment horizontal="center" vertical="center"/>
    </xf>
    <xf numFmtId="2" fontId="10" fillId="0" borderId="33" xfId="0" applyNumberFormat="1" applyFont="1" applyFill="1" applyBorder="1" applyAlignment="1">
      <alignment horizontal="center" vertical="center"/>
    </xf>
    <xf numFmtId="2" fontId="10" fillId="10" borderId="33" xfId="0" applyNumberFormat="1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2" fontId="10" fillId="6" borderId="6" xfId="0" applyNumberFormat="1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2" fontId="10" fillId="7" borderId="6" xfId="0" applyNumberFormat="1" applyFont="1" applyFill="1" applyBorder="1" applyAlignment="1">
      <alignment horizontal="center" vertical="center" wrapText="1"/>
    </xf>
    <xf numFmtId="169" fontId="10" fillId="11" borderId="6" xfId="0" applyNumberFormat="1" applyFont="1" applyFill="1" applyBorder="1" applyAlignment="1">
      <alignment horizontal="center" vertical="center"/>
    </xf>
    <xf numFmtId="169" fontId="10" fillId="12" borderId="6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2" fontId="10" fillId="6" borderId="2" xfId="0" applyNumberFormat="1" applyFont="1" applyFill="1" applyBorder="1" applyAlignment="1">
      <alignment horizontal="center" vertical="center" wrapText="1"/>
    </xf>
    <xf numFmtId="170" fontId="10" fillId="11" borderId="6" xfId="0" applyNumberFormat="1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/>
    </xf>
    <xf numFmtId="2" fontId="10" fillId="7" borderId="2" xfId="0" applyNumberFormat="1" applyFont="1" applyFill="1" applyBorder="1" applyAlignment="1">
      <alignment horizontal="center" vertical="center" wrapText="1"/>
    </xf>
    <xf numFmtId="2" fontId="10" fillId="0" borderId="6" xfId="0" applyNumberFormat="1" applyFont="1" applyFill="1" applyBorder="1" applyAlignment="1">
      <alignment horizontal="center" vertical="center" wrapText="1"/>
    </xf>
    <xf numFmtId="2" fontId="34" fillId="8" borderId="2" xfId="0" applyNumberFormat="1" applyFont="1" applyFill="1" applyBorder="1" applyAlignment="1">
      <alignment horizontal="center" vertical="center" wrapText="1"/>
    </xf>
    <xf numFmtId="2" fontId="10" fillId="8" borderId="2" xfId="0" applyNumberFormat="1" applyFont="1" applyFill="1" applyBorder="1" applyAlignment="1">
      <alignment horizontal="center" vertical="center"/>
    </xf>
    <xf numFmtId="2" fontId="10" fillId="8" borderId="6" xfId="0" applyNumberFormat="1" applyFont="1" applyFill="1" applyBorder="1" applyAlignment="1">
      <alignment horizontal="center" vertical="center"/>
    </xf>
    <xf numFmtId="0" fontId="34" fillId="8" borderId="2" xfId="0" applyFont="1" applyFill="1" applyBorder="1" applyAlignment="1">
      <alignment horizontal="center" vertical="center" wrapText="1"/>
    </xf>
    <xf numFmtId="0" fontId="4" fillId="0" borderId="42" xfId="0" applyFont="1" applyFill="1" applyBorder="1"/>
    <xf numFmtId="0" fontId="4" fillId="0" borderId="30" xfId="0" applyFont="1" applyFill="1" applyBorder="1"/>
    <xf numFmtId="0" fontId="4" fillId="0" borderId="43" xfId="0" applyFont="1" applyFill="1" applyBorder="1"/>
    <xf numFmtId="173" fontId="4" fillId="0" borderId="30" xfId="0" applyNumberFormat="1" applyFont="1" applyFill="1" applyBorder="1" applyAlignment="1"/>
    <xf numFmtId="171" fontId="10" fillId="14" borderId="2" xfId="0" applyNumberFormat="1" applyFont="1" applyFill="1" applyBorder="1" applyAlignment="1">
      <alignment horizontal="center" vertical="center"/>
    </xf>
    <xf numFmtId="172" fontId="10" fillId="14" borderId="2" xfId="0" applyNumberFormat="1" applyFont="1" applyFill="1" applyBorder="1" applyAlignment="1">
      <alignment horizontal="center" vertical="center" wrapText="1"/>
    </xf>
    <xf numFmtId="2" fontId="9" fillId="3" borderId="8" xfId="0" applyNumberFormat="1" applyFont="1" applyFill="1" applyBorder="1" applyAlignment="1">
      <alignment horizontal="center" vertical="center"/>
    </xf>
    <xf numFmtId="2" fontId="10" fillId="17" borderId="2" xfId="0" applyNumberFormat="1" applyFont="1" applyFill="1" applyBorder="1" applyAlignment="1">
      <alignment horizontal="center" vertical="center"/>
    </xf>
    <xf numFmtId="0" fontId="10" fillId="17" borderId="2" xfId="0" applyFont="1" applyFill="1" applyBorder="1" applyAlignment="1">
      <alignment horizontal="center" vertical="center"/>
    </xf>
    <xf numFmtId="2" fontId="10" fillId="17" borderId="2" xfId="0" applyNumberFormat="1" applyFont="1" applyFill="1" applyBorder="1" applyAlignment="1">
      <alignment horizontal="center" vertical="center" wrapText="1"/>
    </xf>
    <xf numFmtId="0" fontId="10" fillId="17" borderId="25" xfId="0" applyFont="1" applyFill="1" applyBorder="1" applyAlignment="1">
      <alignment horizontal="center" vertical="center"/>
    </xf>
    <xf numFmtId="0" fontId="10" fillId="17" borderId="33" xfId="0" applyFont="1" applyFill="1" applyBorder="1" applyAlignment="1">
      <alignment horizontal="center" vertical="center"/>
    </xf>
    <xf numFmtId="0" fontId="18" fillId="17" borderId="2" xfId="0" applyFont="1" applyFill="1" applyBorder="1" applyAlignment="1">
      <alignment horizontal="center" vertical="center"/>
    </xf>
    <xf numFmtId="2" fontId="9" fillId="3" borderId="8" xfId="0" applyNumberFormat="1" applyFont="1" applyFill="1" applyBorder="1" applyAlignment="1">
      <alignment horizontal="center" vertical="center"/>
    </xf>
    <xf numFmtId="165" fontId="1" fillId="0" borderId="42" xfId="0" applyNumberFormat="1" applyFont="1" applyFill="1" applyBorder="1"/>
    <xf numFmtId="165" fontId="1" fillId="0" borderId="30" xfId="0" applyNumberFormat="1" applyFont="1" applyFill="1" applyBorder="1" applyAlignment="1"/>
    <xf numFmtId="165" fontId="1" fillId="0" borderId="30" xfId="0" applyNumberFormat="1" applyFont="1" applyFill="1" applyBorder="1"/>
    <xf numFmtId="165" fontId="1" fillId="0" borderId="43" xfId="0" applyNumberFormat="1" applyFont="1" applyFill="1" applyBorder="1"/>
    <xf numFmtId="0" fontId="15" fillId="0" borderId="3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15" fillId="0" borderId="76" xfId="0" applyFont="1" applyBorder="1" applyAlignment="1">
      <alignment horizontal="center" vertical="center" wrapText="1"/>
    </xf>
    <xf numFmtId="0" fontId="15" fillId="0" borderId="74" xfId="0" applyFont="1" applyBorder="1" applyAlignment="1">
      <alignment horizontal="center" vertical="center" wrapText="1"/>
    </xf>
    <xf numFmtId="171" fontId="10" fillId="17" borderId="2" xfId="0" applyNumberFormat="1" applyFont="1" applyFill="1" applyBorder="1" applyAlignment="1">
      <alignment horizontal="center" vertical="center"/>
    </xf>
    <xf numFmtId="172" fontId="10" fillId="17" borderId="2" xfId="0" applyNumberFormat="1" applyFont="1" applyFill="1" applyBorder="1" applyAlignment="1">
      <alignment horizontal="center" vertical="center" wrapText="1"/>
    </xf>
    <xf numFmtId="2" fontId="10" fillId="0" borderId="25" xfId="0" applyNumberFormat="1" applyFont="1" applyFill="1" applyBorder="1" applyAlignment="1">
      <alignment horizontal="center" vertical="center"/>
    </xf>
    <xf numFmtId="2" fontId="10" fillId="18" borderId="25" xfId="0" applyNumberFormat="1" applyFont="1" applyFill="1" applyBorder="1" applyAlignment="1">
      <alignment horizontal="center" vertical="center"/>
    </xf>
    <xf numFmtId="2" fontId="10" fillId="19" borderId="25" xfId="0" applyNumberFormat="1" applyFont="1" applyFill="1" applyBorder="1" applyAlignment="1">
      <alignment horizontal="center" vertical="center"/>
    </xf>
    <xf numFmtId="2" fontId="10" fillId="19" borderId="25" xfId="0" applyNumberFormat="1" applyFont="1" applyFill="1" applyBorder="1" applyAlignment="1">
      <alignment horizontal="center" vertical="center"/>
    </xf>
    <xf numFmtId="2" fontId="10" fillId="18" borderId="25" xfId="0" applyNumberFormat="1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>
      <alignment horizontal="center" vertical="center"/>
    </xf>
    <xf numFmtId="2" fontId="10" fillId="22" borderId="25" xfId="0" applyNumberFormat="1" applyFont="1" applyFill="1" applyBorder="1" applyAlignment="1">
      <alignment horizontal="center" vertical="center"/>
    </xf>
    <xf numFmtId="2" fontId="10" fillId="21" borderId="25" xfId="0" applyNumberFormat="1" applyFont="1" applyFill="1" applyBorder="1" applyAlignment="1">
      <alignment horizontal="center" vertical="center"/>
    </xf>
    <xf numFmtId="0" fontId="18" fillId="22" borderId="2" xfId="0" applyFont="1" applyFill="1" applyBorder="1"/>
    <xf numFmtId="0" fontId="18" fillId="0" borderId="0" xfId="0" applyFont="1" applyFill="1"/>
    <xf numFmtId="2" fontId="10" fillId="22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2" fontId="10" fillId="19" borderId="25" xfId="0" applyNumberFormat="1" applyFont="1" applyFill="1" applyBorder="1" applyAlignment="1">
      <alignment horizontal="center" vertical="center"/>
    </xf>
    <xf numFmtId="2" fontId="10" fillId="19" borderId="34" xfId="0" applyNumberFormat="1" applyFont="1" applyFill="1" applyBorder="1" applyAlignment="1">
      <alignment horizontal="center" vertical="center"/>
    </xf>
    <xf numFmtId="2" fontId="10" fillId="19" borderId="6" xfId="0" applyNumberFormat="1" applyFont="1" applyFill="1" applyBorder="1" applyAlignment="1">
      <alignment horizontal="center" vertical="center"/>
    </xf>
    <xf numFmtId="2" fontId="10" fillId="8" borderId="24" xfId="0" applyNumberFormat="1" applyFont="1" applyFill="1" applyBorder="1" applyAlignment="1">
      <alignment horizontal="center" vertical="center" wrapText="1" readingOrder="1"/>
    </xf>
    <xf numFmtId="2" fontId="10" fillId="8" borderId="32" xfId="0" applyNumberFormat="1" applyFont="1" applyFill="1" applyBorder="1" applyAlignment="1">
      <alignment horizontal="center" vertical="center" wrapText="1" readingOrder="1"/>
    </xf>
    <xf numFmtId="2" fontId="10" fillId="8" borderId="69" xfId="0" applyNumberFormat="1" applyFont="1" applyFill="1" applyBorder="1" applyAlignment="1">
      <alignment horizontal="center" vertical="center" wrapText="1" readingOrder="1"/>
    </xf>
    <xf numFmtId="2" fontId="10" fillId="8" borderId="22" xfId="0" applyNumberFormat="1" applyFont="1" applyFill="1" applyBorder="1" applyAlignment="1">
      <alignment horizontal="center" vertical="center" wrapText="1" readingOrder="1"/>
    </xf>
    <xf numFmtId="2" fontId="10" fillId="8" borderId="0" xfId="0" applyNumberFormat="1" applyFont="1" applyFill="1" applyBorder="1" applyAlignment="1">
      <alignment horizontal="center" vertical="center" wrapText="1" readingOrder="1"/>
    </xf>
    <xf numFmtId="2" fontId="10" fillId="8" borderId="70" xfId="0" applyNumberFormat="1" applyFont="1" applyFill="1" applyBorder="1" applyAlignment="1">
      <alignment horizontal="center" vertical="center" wrapText="1" readingOrder="1"/>
    </xf>
    <xf numFmtId="2" fontId="10" fillId="8" borderId="7" xfId="0" applyNumberFormat="1" applyFont="1" applyFill="1" applyBorder="1" applyAlignment="1">
      <alignment horizontal="center" vertical="center" wrapText="1" readingOrder="1"/>
    </xf>
    <xf numFmtId="2" fontId="10" fillId="8" borderId="4" xfId="0" applyNumberFormat="1" applyFont="1" applyFill="1" applyBorder="1" applyAlignment="1">
      <alignment horizontal="center" vertical="center" wrapText="1" readingOrder="1"/>
    </xf>
    <xf numFmtId="2" fontId="10" fillId="8" borderId="5" xfId="0" applyNumberFormat="1" applyFont="1" applyFill="1" applyBorder="1" applyAlignment="1">
      <alignment horizontal="center" vertical="center" wrapText="1" readingOrder="1"/>
    </xf>
    <xf numFmtId="2" fontId="18" fillId="0" borderId="34" xfId="0" applyNumberFormat="1" applyFont="1" applyFill="1" applyBorder="1" applyAlignment="1">
      <alignment horizontal="center" vertical="center"/>
    </xf>
    <xf numFmtId="2" fontId="18" fillId="0" borderId="6" xfId="0" applyNumberFormat="1" applyFont="1" applyFill="1" applyBorder="1" applyAlignment="1">
      <alignment horizontal="center" vertical="center"/>
    </xf>
    <xf numFmtId="0" fontId="5" fillId="0" borderId="79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6" fillId="0" borderId="24" xfId="0" applyFont="1" applyBorder="1" applyAlignment="1">
      <alignment horizontal="left" vertical="center" wrapText="1"/>
    </xf>
    <xf numFmtId="0" fontId="6" fillId="0" borderId="69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71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71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69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7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71" xfId="0" applyFont="1" applyBorder="1" applyAlignment="1">
      <alignment horizontal="left" vertical="center" wrapText="1"/>
    </xf>
    <xf numFmtId="0" fontId="5" fillId="0" borderId="85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86" xfId="0" applyFont="1" applyBorder="1" applyAlignment="1">
      <alignment horizontal="left" vertical="center" wrapText="1"/>
    </xf>
    <xf numFmtId="0" fontId="15" fillId="0" borderId="77" xfId="0" applyFont="1" applyFill="1" applyBorder="1" applyAlignment="1">
      <alignment horizontal="left" vertical="center"/>
    </xf>
    <xf numFmtId="0" fontId="15" fillId="0" borderId="47" xfId="0" applyFont="1" applyFill="1" applyBorder="1" applyAlignment="1">
      <alignment horizontal="left" vertical="center"/>
    </xf>
    <xf numFmtId="0" fontId="15" fillId="0" borderId="78" xfId="0" applyFont="1" applyFill="1" applyBorder="1" applyAlignment="1">
      <alignment horizontal="left" vertical="center"/>
    </xf>
    <xf numFmtId="0" fontId="6" fillId="0" borderId="90" xfId="0" quotePrefix="1" applyFont="1" applyBorder="1" applyAlignment="1">
      <alignment horizontal="left" vertical="center" wrapText="1"/>
    </xf>
    <xf numFmtId="0" fontId="18" fillId="0" borderId="91" xfId="0" quotePrefix="1" applyFont="1" applyBorder="1" applyAlignment="1">
      <alignment horizontal="left" vertical="center" wrapText="1"/>
    </xf>
    <xf numFmtId="0" fontId="18" fillId="0" borderId="7" xfId="0" quotePrefix="1" applyFont="1" applyBorder="1" applyAlignment="1">
      <alignment horizontal="left" vertical="center" wrapText="1"/>
    </xf>
    <xf numFmtId="0" fontId="18" fillId="0" borderId="5" xfId="0" quotePrefix="1" applyFont="1" applyBorder="1" applyAlignment="1">
      <alignment horizontal="left" vertical="center" wrapText="1"/>
    </xf>
    <xf numFmtId="2" fontId="10" fillId="13" borderId="25" xfId="0" applyNumberFormat="1" applyFont="1" applyFill="1" applyBorder="1" applyAlignment="1">
      <alignment horizontal="center" vertical="center"/>
    </xf>
    <xf numFmtId="2" fontId="10" fillId="13" borderId="34" xfId="0" applyNumberFormat="1" applyFont="1" applyFill="1" applyBorder="1" applyAlignment="1">
      <alignment horizontal="center" vertical="center"/>
    </xf>
    <xf numFmtId="2" fontId="10" fillId="13" borderId="6" xfId="0" applyNumberFormat="1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>
      <alignment horizontal="center" vertical="center"/>
    </xf>
    <xf numFmtId="2" fontId="18" fillId="20" borderId="25" xfId="0" applyNumberFormat="1" applyFont="1" applyFill="1" applyBorder="1" applyAlignment="1">
      <alignment horizontal="center" vertical="center"/>
    </xf>
    <xf numFmtId="2" fontId="18" fillId="20" borderId="6" xfId="0" applyNumberFormat="1" applyFont="1" applyFill="1" applyBorder="1" applyAlignment="1">
      <alignment horizontal="center" vertical="center"/>
    </xf>
    <xf numFmtId="2" fontId="10" fillId="0" borderId="25" xfId="0" applyNumberFormat="1" applyFont="1" applyFill="1" applyBorder="1" applyAlignment="1">
      <alignment horizontal="center" vertical="center"/>
    </xf>
    <xf numFmtId="2" fontId="10" fillId="0" borderId="34" xfId="0" applyNumberFormat="1" applyFont="1" applyFill="1" applyBorder="1" applyAlignment="1">
      <alignment horizontal="center" vertical="center"/>
    </xf>
    <xf numFmtId="2" fontId="10" fillId="0" borderId="6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71" xfId="0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18" fillId="0" borderId="69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70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0" fillId="17" borderId="25" xfId="0" applyFont="1" applyFill="1" applyBorder="1" applyAlignment="1">
      <alignment horizontal="center" vertical="center" wrapText="1"/>
    </xf>
    <xf numFmtId="0" fontId="10" fillId="17" borderId="6" xfId="0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2" fontId="10" fillId="0" borderId="25" xfId="0" applyNumberFormat="1" applyFont="1" applyFill="1" applyBorder="1" applyAlignment="1">
      <alignment horizontal="center" vertical="center" wrapText="1"/>
    </xf>
    <xf numFmtId="2" fontId="10" fillId="0" borderId="6" xfId="0" applyNumberFormat="1" applyFont="1" applyFill="1" applyBorder="1" applyAlignment="1">
      <alignment horizontal="center" vertical="center" wrapText="1"/>
    </xf>
    <xf numFmtId="2" fontId="10" fillId="3" borderId="25" xfId="0" applyNumberFormat="1" applyFont="1" applyFill="1" applyBorder="1" applyAlignment="1">
      <alignment horizontal="center" vertical="center"/>
    </xf>
    <xf numFmtId="2" fontId="10" fillId="3" borderId="34" xfId="0" applyNumberFormat="1" applyFont="1" applyFill="1" applyBorder="1" applyAlignment="1">
      <alignment horizontal="center" vertical="center"/>
    </xf>
    <xf numFmtId="2" fontId="10" fillId="3" borderId="6" xfId="0" applyNumberFormat="1" applyFont="1" applyFill="1" applyBorder="1" applyAlignment="1">
      <alignment horizontal="center" vertical="center"/>
    </xf>
    <xf numFmtId="0" fontId="18" fillId="3" borderId="25" xfId="0" applyFont="1" applyFill="1" applyBorder="1" applyAlignment="1">
      <alignment horizontal="center"/>
    </xf>
    <xf numFmtId="0" fontId="18" fillId="3" borderId="6" xfId="0" applyFont="1" applyFill="1" applyBorder="1" applyAlignment="1">
      <alignment horizontal="center"/>
    </xf>
    <xf numFmtId="2" fontId="10" fillId="9" borderId="25" xfId="0" applyNumberFormat="1" applyFont="1" applyFill="1" applyBorder="1" applyAlignment="1">
      <alignment horizontal="center" vertical="center"/>
    </xf>
    <xf numFmtId="2" fontId="10" fillId="9" borderId="34" xfId="0" applyNumberFormat="1" applyFont="1" applyFill="1" applyBorder="1" applyAlignment="1">
      <alignment horizontal="center" vertical="center"/>
    </xf>
    <xf numFmtId="2" fontId="10" fillId="9" borderId="6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2" fontId="10" fillId="17" borderId="34" xfId="0" applyNumberFormat="1" applyFont="1" applyFill="1" applyBorder="1" applyAlignment="1">
      <alignment horizontal="center" vertical="center"/>
    </xf>
    <xf numFmtId="2" fontId="10" fillId="17" borderId="6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17" borderId="25" xfId="0" applyFont="1" applyFill="1" applyBorder="1" applyAlignment="1">
      <alignment horizontal="center" vertical="center"/>
    </xf>
    <xf numFmtId="0" fontId="10" fillId="17" borderId="6" xfId="0" applyFont="1" applyFill="1" applyBorder="1" applyAlignment="1">
      <alignment horizontal="center" vertical="center"/>
    </xf>
    <xf numFmtId="2" fontId="10" fillId="17" borderId="25" xfId="0" applyNumberFormat="1" applyFont="1" applyFill="1" applyBorder="1" applyAlignment="1">
      <alignment horizontal="center" vertical="center"/>
    </xf>
    <xf numFmtId="0" fontId="5" fillId="0" borderId="72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2" fontId="10" fillId="0" borderId="25" xfId="0" applyNumberFormat="1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0" fontId="10" fillId="17" borderId="3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74" xfId="0" applyFont="1" applyBorder="1" applyAlignment="1">
      <alignment horizontal="center" vertical="center" wrapText="1"/>
    </xf>
    <xf numFmtId="0" fontId="15" fillId="0" borderId="92" xfId="0" applyFont="1" applyBorder="1" applyAlignment="1">
      <alignment horizontal="center" vertical="center" wrapText="1"/>
    </xf>
    <xf numFmtId="0" fontId="15" fillId="0" borderId="75" xfId="0" applyFont="1" applyBorder="1" applyAlignment="1">
      <alignment horizontal="center" vertical="center" wrapText="1"/>
    </xf>
    <xf numFmtId="0" fontId="15" fillId="0" borderId="7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4" fillId="5" borderId="25" xfId="0" applyFont="1" applyFill="1" applyBorder="1" applyAlignment="1">
      <alignment horizontal="center"/>
    </xf>
    <xf numFmtId="0" fontId="24" fillId="5" borderId="34" xfId="0" applyFont="1" applyFill="1" applyBorder="1" applyAlignment="1">
      <alignment horizontal="center"/>
    </xf>
    <xf numFmtId="0" fontId="24" fillId="5" borderId="6" xfId="0" applyFont="1" applyFill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2" borderId="25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8" fillId="6" borderId="25" xfId="0" applyFont="1" applyFill="1" applyBorder="1" applyAlignment="1">
      <alignment horizontal="center"/>
    </xf>
    <xf numFmtId="0" fontId="18" fillId="6" borderId="34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horizontal="justify" wrapText="1"/>
    </xf>
    <xf numFmtId="0" fontId="6" fillId="0" borderId="0" xfId="0" applyFont="1" applyBorder="1" applyAlignment="1">
      <alignment horizontal="justify" wrapText="1"/>
    </xf>
    <xf numFmtId="0" fontId="18" fillId="0" borderId="2" xfId="0" applyFont="1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71" fontId="10" fillId="14" borderId="25" xfId="0" applyNumberFormat="1" applyFont="1" applyFill="1" applyBorder="1" applyAlignment="1">
      <alignment horizontal="center" vertical="center"/>
    </xf>
    <xf numFmtId="171" fontId="10" fillId="14" borderId="34" xfId="0" applyNumberFormat="1" applyFont="1" applyFill="1" applyBorder="1" applyAlignment="1">
      <alignment horizontal="center" vertical="center"/>
    </xf>
    <xf numFmtId="171" fontId="10" fillId="14" borderId="6" xfId="0" applyNumberFormat="1" applyFont="1" applyFill="1" applyBorder="1" applyAlignment="1">
      <alignment horizontal="center" vertical="center"/>
    </xf>
    <xf numFmtId="2" fontId="10" fillId="15" borderId="25" xfId="0" applyNumberFormat="1" applyFont="1" applyFill="1" applyBorder="1" applyAlignment="1">
      <alignment horizontal="center" vertical="center"/>
    </xf>
    <xf numFmtId="2" fontId="10" fillId="15" borderId="6" xfId="0" applyNumberFormat="1" applyFont="1" applyFill="1" applyBorder="1" applyAlignment="1">
      <alignment horizontal="center" vertical="center"/>
    </xf>
    <xf numFmtId="169" fontId="0" fillId="12" borderId="25" xfId="0" applyNumberFormat="1" applyFill="1" applyBorder="1" applyAlignment="1">
      <alignment horizontal="center" vertical="center"/>
    </xf>
    <xf numFmtId="169" fontId="0" fillId="12" borderId="34" xfId="0" applyNumberFormat="1" applyFill="1" applyBorder="1" applyAlignment="1">
      <alignment horizontal="center" vertical="center"/>
    </xf>
    <xf numFmtId="169" fontId="0" fillId="12" borderId="6" xfId="0" applyNumberFormat="1" applyFill="1" applyBorder="1" applyAlignment="1">
      <alignment horizontal="center" vertical="center"/>
    </xf>
    <xf numFmtId="2" fontId="18" fillId="9" borderId="25" xfId="0" applyNumberFormat="1" applyFont="1" applyFill="1" applyBorder="1" applyAlignment="1">
      <alignment horizontal="center" vertical="center"/>
    </xf>
    <xf numFmtId="2" fontId="18" fillId="9" borderId="34" xfId="0" applyNumberFormat="1" applyFont="1" applyFill="1" applyBorder="1" applyAlignment="1">
      <alignment horizontal="center" vertical="center"/>
    </xf>
    <xf numFmtId="2" fontId="18" fillId="10" borderId="25" xfId="0" applyNumberFormat="1" applyFont="1" applyFill="1" applyBorder="1" applyAlignment="1">
      <alignment horizontal="center" vertical="center"/>
    </xf>
    <xf numFmtId="2" fontId="18" fillId="10" borderId="6" xfId="0" applyNumberFormat="1" applyFont="1" applyFill="1" applyBorder="1" applyAlignment="1">
      <alignment horizontal="center" vertical="center"/>
    </xf>
    <xf numFmtId="2" fontId="0" fillId="11" borderId="25" xfId="0" applyNumberFormat="1" applyFill="1" applyBorder="1" applyAlignment="1">
      <alignment horizontal="center" vertical="center"/>
    </xf>
    <xf numFmtId="2" fontId="0" fillId="11" borderId="6" xfId="0" applyNumberForma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2" fontId="10" fillId="21" borderId="25" xfId="0" applyNumberFormat="1" applyFont="1" applyFill="1" applyBorder="1" applyAlignment="1">
      <alignment horizontal="center" vertical="center"/>
    </xf>
    <xf numFmtId="2" fontId="10" fillId="21" borderId="34" xfId="0" applyNumberFormat="1" applyFont="1" applyFill="1" applyBorder="1" applyAlignment="1">
      <alignment horizontal="center" vertical="center"/>
    </xf>
    <xf numFmtId="2" fontId="10" fillId="21" borderId="6" xfId="0" applyNumberFormat="1" applyFont="1" applyFill="1" applyBorder="1" applyAlignment="1">
      <alignment horizontal="center" vertical="center"/>
    </xf>
    <xf numFmtId="0" fontId="18" fillId="21" borderId="2" xfId="0" applyFont="1" applyFill="1" applyBorder="1" applyAlignment="1">
      <alignment horizontal="center"/>
    </xf>
    <xf numFmtId="0" fontId="6" fillId="0" borderId="3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7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2" fontId="10" fillId="18" borderId="25" xfId="0" applyNumberFormat="1" applyFont="1" applyFill="1" applyBorder="1" applyAlignment="1">
      <alignment horizontal="center" vertical="center"/>
    </xf>
    <xf numFmtId="2" fontId="10" fillId="18" borderId="34" xfId="0" applyNumberFormat="1" applyFont="1" applyFill="1" applyBorder="1" applyAlignment="1">
      <alignment horizontal="center" vertical="center"/>
    </xf>
    <xf numFmtId="2" fontId="10" fillId="18" borderId="6" xfId="0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165" fontId="1" fillId="0" borderId="53" xfId="0" applyNumberFormat="1" applyFont="1" applyBorder="1" applyAlignment="1">
      <alignment horizontal="center"/>
    </xf>
    <xf numFmtId="165" fontId="1" fillId="0" borderId="43" xfId="0" applyNumberFormat="1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0" xfId="0" applyBorder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10" fontId="9" fillId="0" borderId="39" xfId="1" applyNumberFormat="1" applyFont="1" applyFill="1" applyBorder="1" applyAlignment="1">
      <alignment horizontal="right"/>
    </xf>
    <xf numFmtId="10" fontId="9" fillId="0" borderId="40" xfId="1" applyNumberFormat="1" applyFont="1" applyFill="1" applyBorder="1" applyAlignment="1">
      <alignment horizontal="right"/>
    </xf>
    <xf numFmtId="165" fontId="1" fillId="0" borderId="51" xfId="0" applyNumberFormat="1" applyFont="1" applyBorder="1" applyAlignment="1">
      <alignment horizontal="center"/>
    </xf>
    <xf numFmtId="165" fontId="1" fillId="0" borderId="42" xfId="0" applyNumberFormat="1" applyFont="1" applyBorder="1" applyAlignment="1">
      <alignment horizontal="center"/>
    </xf>
    <xf numFmtId="165" fontId="1" fillId="0" borderId="52" xfId="0" applyNumberFormat="1" applyFont="1" applyBorder="1" applyAlignment="1">
      <alignment horizontal="center"/>
    </xf>
    <xf numFmtId="165" fontId="1" fillId="0" borderId="30" xfId="0" applyNumberFormat="1" applyFont="1" applyBorder="1" applyAlignment="1">
      <alignment horizontal="center"/>
    </xf>
    <xf numFmtId="0" fontId="0" fillId="16" borderId="51" xfId="0" applyFill="1" applyBorder="1" applyAlignment="1">
      <alignment horizontal="center"/>
    </xf>
    <xf numFmtId="0" fontId="0" fillId="16" borderId="42" xfId="0" applyFill="1" applyBorder="1" applyAlignment="1">
      <alignment horizontal="center"/>
    </xf>
    <xf numFmtId="0" fontId="0" fillId="16" borderId="52" xfId="0" applyFill="1" applyBorder="1" applyAlignment="1">
      <alignment horizontal="center"/>
    </xf>
    <xf numFmtId="0" fontId="0" fillId="16" borderId="30" xfId="0" applyFill="1" applyBorder="1" applyAlignment="1">
      <alignment horizontal="center"/>
    </xf>
    <xf numFmtId="0" fontId="0" fillId="16" borderId="53" xfId="0" applyFill="1" applyBorder="1" applyAlignment="1">
      <alignment horizontal="center"/>
    </xf>
    <xf numFmtId="0" fontId="0" fillId="16" borderId="43" xfId="0" applyFill="1" applyBorder="1" applyAlignment="1">
      <alignment horizontal="center"/>
    </xf>
    <xf numFmtId="165" fontId="1" fillId="0" borderId="39" xfId="0" applyNumberFormat="1" applyFont="1" applyBorder="1" applyAlignment="1">
      <alignment horizontal="center"/>
    </xf>
    <xf numFmtId="165" fontId="1" fillId="0" borderId="40" xfId="0" applyNumberFormat="1" applyFont="1" applyBorder="1" applyAlignment="1">
      <alignment horizontal="center"/>
    </xf>
    <xf numFmtId="0" fontId="3" fillId="0" borderId="85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8" borderId="8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71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165" fontId="9" fillId="0" borderId="39" xfId="0" applyNumberFormat="1" applyFont="1" applyBorder="1" applyAlignment="1">
      <alignment horizontal="right"/>
    </xf>
    <xf numFmtId="165" fontId="9" fillId="0" borderId="40" xfId="0" applyNumberFormat="1" applyFont="1" applyBorder="1" applyAlignment="1">
      <alignment horizontal="right"/>
    </xf>
    <xf numFmtId="0" fontId="0" fillId="0" borderId="52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5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5" fillId="0" borderId="80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2" fontId="14" fillId="0" borderId="82" xfId="0" applyNumberFormat="1" applyFont="1" applyBorder="1" applyAlignment="1">
      <alignment horizontal="center" vertical="center" wrapText="1"/>
    </xf>
    <xf numFmtId="2" fontId="14" fillId="0" borderId="83" xfId="0" applyNumberFormat="1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9" fillId="0" borderId="84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64" fontId="29" fillId="0" borderId="24" xfId="0" applyNumberFormat="1" applyFont="1" applyBorder="1" applyAlignment="1">
      <alignment horizontal="center" vertical="center" wrapText="1"/>
    </xf>
    <xf numFmtId="164" fontId="29" fillId="0" borderId="7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7" fillId="0" borderId="7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10" fillId="7" borderId="8" xfId="0" applyNumberFormat="1" applyFont="1" applyFill="1" applyBorder="1" applyAlignment="1">
      <alignment horizontal="center" vertical="center" wrapText="1"/>
    </xf>
    <xf numFmtId="2" fontId="10" fillId="7" borderId="71" xfId="0" applyNumberFormat="1" applyFont="1" applyFill="1" applyBorder="1" applyAlignment="1">
      <alignment horizontal="center" vertical="center" wrapText="1"/>
    </xf>
    <xf numFmtId="2" fontId="10" fillId="0" borderId="8" xfId="0" applyNumberFormat="1" applyFont="1" applyFill="1" applyBorder="1" applyAlignment="1">
      <alignment horizontal="center" vertical="top" wrapText="1"/>
    </xf>
    <xf numFmtId="2" fontId="10" fillId="0" borderId="71" xfId="0" applyNumberFormat="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2" fontId="3" fillId="0" borderId="77" xfId="0" applyNumberFormat="1" applyFont="1" applyBorder="1" applyAlignment="1">
      <alignment horizontal="center" vertical="center" wrapText="1"/>
    </xf>
    <xf numFmtId="2" fontId="3" fillId="0" borderId="78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71" xfId="0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0" fillId="0" borderId="68" xfId="0" applyBorder="1" applyAlignment="1">
      <alignment horizontal="center"/>
    </xf>
    <xf numFmtId="0" fontId="0" fillId="0" borderId="87" xfId="0" applyBorder="1" applyAlignment="1">
      <alignment horizontal="center"/>
    </xf>
    <xf numFmtId="0" fontId="3" fillId="0" borderId="3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2" fontId="9" fillId="3" borderId="85" xfId="0" applyNumberFormat="1" applyFont="1" applyFill="1" applyBorder="1" applyAlignment="1">
      <alignment horizontal="center" vertical="center"/>
    </xf>
    <xf numFmtId="2" fontId="9" fillId="3" borderId="86" xfId="0" applyNumberFormat="1" applyFont="1" applyFill="1" applyBorder="1" applyAlignment="1">
      <alignment horizontal="center" vertical="center"/>
    </xf>
    <xf numFmtId="2" fontId="9" fillId="3" borderId="8" xfId="0" applyNumberFormat="1" applyFont="1" applyFill="1" applyBorder="1" applyAlignment="1">
      <alignment horizontal="center" vertical="center"/>
    </xf>
    <xf numFmtId="2" fontId="9" fillId="3" borderId="71" xfId="0" applyNumberFormat="1" applyFont="1" applyFill="1" applyBorder="1" applyAlignment="1">
      <alignment horizontal="center" vertical="center"/>
    </xf>
    <xf numFmtId="0" fontId="1" fillId="0" borderId="74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77" xfId="0" applyBorder="1" applyAlignment="1">
      <alignment horizontal="center"/>
    </xf>
    <xf numFmtId="165" fontId="0" fillId="0" borderId="51" xfId="0" applyNumberFormat="1" applyBorder="1" applyAlignment="1">
      <alignment horizontal="center"/>
    </xf>
    <xf numFmtId="165" fontId="0" fillId="0" borderId="42" xfId="0" applyNumberFormat="1" applyBorder="1" applyAlignment="1">
      <alignment horizontal="center"/>
    </xf>
    <xf numFmtId="165" fontId="0" fillId="0" borderId="52" xfId="0" applyNumberFormat="1" applyBorder="1" applyAlignment="1">
      <alignment horizontal="center"/>
    </xf>
    <xf numFmtId="165" fontId="0" fillId="0" borderId="30" xfId="0" applyNumberFormat="1" applyBorder="1" applyAlignment="1">
      <alignment horizontal="center"/>
    </xf>
    <xf numFmtId="165" fontId="0" fillId="0" borderId="53" xfId="0" applyNumberFormat="1" applyBorder="1" applyAlignment="1">
      <alignment horizontal="center"/>
    </xf>
    <xf numFmtId="165" fontId="0" fillId="0" borderId="43" xfId="0" applyNumberFormat="1" applyBorder="1" applyAlignment="1">
      <alignment horizontal="center"/>
    </xf>
    <xf numFmtId="0" fontId="0" fillId="0" borderId="5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51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43" xfId="0" applyFill="1" applyBorder="1" applyAlignment="1">
      <alignment horizontal="center"/>
    </xf>
  </cellXfs>
  <cellStyles count="3">
    <cellStyle name="Normál" xfId="0" builtinId="0"/>
    <cellStyle name="Normál 2" xfId="2"/>
    <cellStyle name="Százalék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1</xdr:col>
      <xdr:colOff>304800</xdr:colOff>
      <xdr:row>35</xdr:row>
      <xdr:rowOff>19050</xdr:rowOff>
    </xdr:to>
    <xdr:pic>
      <xdr:nvPicPr>
        <xdr:cNvPr id="15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82150"/>
          <a:ext cx="46863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66675</xdr:rowOff>
    </xdr:from>
    <xdr:to>
      <xdr:col>0</xdr:col>
      <xdr:colOff>3343275</xdr:colOff>
      <xdr:row>38</xdr:row>
      <xdr:rowOff>0</xdr:rowOff>
    </xdr:to>
    <xdr:pic>
      <xdr:nvPicPr>
        <xdr:cNvPr id="158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1010900"/>
          <a:ext cx="334327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142875</xdr:colOff>
      <xdr:row>69</xdr:row>
      <xdr:rowOff>85725</xdr:rowOff>
    </xdr:from>
    <xdr:to>
      <xdr:col>3</xdr:col>
      <xdr:colOff>1009650</xdr:colOff>
      <xdr:row>73</xdr:row>
      <xdr:rowOff>85725</xdr:rowOff>
    </xdr:to>
    <xdr:sp macro="" textlink="">
      <xdr:nvSpPr>
        <xdr:cNvPr id="1586" name="Szövegdoboz 3"/>
        <xdr:cNvSpPr txBox="1">
          <a:spLocks noChangeArrowheads="1"/>
        </xdr:cNvSpPr>
      </xdr:nvSpPr>
      <xdr:spPr bwMode="auto">
        <a:xfrm>
          <a:off x="5791200" y="23555325"/>
          <a:ext cx="2095500" cy="647700"/>
        </a:xfrm>
        <a:prstGeom prst="rect">
          <a:avLst/>
        </a:prstGeom>
        <a:solidFill>
          <a:srgbClr val="EEECE1"/>
        </a:solidFill>
        <a:ln w="9525">
          <a:solidFill>
            <a:srgbClr val="BCBC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 96/2003. (XII. 18.) GKM rendelet</a:t>
          </a:r>
        </a:p>
        <a:p>
          <a:pPr algn="l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1. számú melléklete szerint (FG számításához 2009. július 1-től figyelembe véve).</a:t>
          </a:r>
        </a:p>
      </xdr:txBody>
    </xdr:sp>
    <xdr:clientData/>
  </xdr:twoCellAnchor>
  <xdr:twoCellAnchor>
    <xdr:from>
      <xdr:col>2</xdr:col>
      <xdr:colOff>666753</xdr:colOff>
      <xdr:row>67</xdr:row>
      <xdr:rowOff>130176</xdr:rowOff>
    </xdr:from>
    <xdr:to>
      <xdr:col>2</xdr:col>
      <xdr:colOff>762000</xdr:colOff>
      <xdr:row>70</xdr:row>
      <xdr:rowOff>95199</xdr:rowOff>
    </xdr:to>
    <xdr:cxnSp macro="">
      <xdr:nvCxnSpPr>
        <xdr:cNvPr id="6" name="Egyenes összekötő nyíllal 5"/>
        <xdr:cNvCxnSpPr/>
      </xdr:nvCxnSpPr>
      <xdr:spPr>
        <a:xfrm rot="5400000" flipH="1" flipV="1">
          <a:off x="6081714" y="22036090"/>
          <a:ext cx="561975" cy="9524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771525</xdr:colOff>
      <xdr:row>70</xdr:row>
      <xdr:rowOff>142875</xdr:rowOff>
    </xdr:from>
    <xdr:to>
      <xdr:col>10</xdr:col>
      <xdr:colOff>609600</xdr:colOff>
      <xdr:row>73</xdr:row>
      <xdr:rowOff>47625</xdr:rowOff>
    </xdr:to>
    <xdr:sp macro="" textlink="">
      <xdr:nvSpPr>
        <xdr:cNvPr id="1588" name="Szövegdoboz 6"/>
        <xdr:cNvSpPr txBox="1">
          <a:spLocks noChangeArrowheads="1"/>
        </xdr:cNvSpPr>
      </xdr:nvSpPr>
      <xdr:spPr bwMode="auto">
        <a:xfrm>
          <a:off x="12611100" y="23774400"/>
          <a:ext cx="962025" cy="390525"/>
        </a:xfrm>
        <a:prstGeom prst="rect">
          <a:avLst/>
        </a:prstGeom>
        <a:solidFill>
          <a:srgbClr val="EEECE1"/>
        </a:solidFill>
        <a:ln w="9525">
          <a:solidFill>
            <a:srgbClr val="BCBC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Calibri"/>
            </a:rPr>
            <a:t>Egyszerű számtani átlag.</a:t>
          </a:r>
        </a:p>
      </xdr:txBody>
    </xdr:sp>
    <xdr:clientData/>
  </xdr:twoCellAnchor>
  <xdr:twoCellAnchor>
    <xdr:from>
      <xdr:col>10</xdr:col>
      <xdr:colOff>155576</xdr:colOff>
      <xdr:row>67</xdr:row>
      <xdr:rowOff>158754</xdr:rowOff>
    </xdr:from>
    <xdr:to>
      <xdr:col>10</xdr:col>
      <xdr:colOff>698501</xdr:colOff>
      <xdr:row>70</xdr:row>
      <xdr:rowOff>142825</xdr:rowOff>
    </xdr:to>
    <xdr:cxnSp macro="">
      <xdr:nvCxnSpPr>
        <xdr:cNvPr id="9" name="Egyenes összekötő nyíllal 8"/>
        <xdr:cNvCxnSpPr>
          <a:stCxn id="1588" idx="0"/>
        </xdr:cNvCxnSpPr>
      </xdr:nvCxnSpPr>
      <xdr:spPr>
        <a:xfrm rot="5400000" flipH="1" flipV="1">
          <a:off x="10082215" y="21569365"/>
          <a:ext cx="581021" cy="11049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850900</xdr:colOff>
      <xdr:row>70</xdr:row>
      <xdr:rowOff>95249</xdr:rowOff>
    </xdr:from>
    <xdr:to>
      <xdr:col>11</xdr:col>
      <xdr:colOff>958851</xdr:colOff>
      <xdr:row>73</xdr:row>
      <xdr:rowOff>41206</xdr:rowOff>
    </xdr:to>
    <xdr:sp macro="" textlink="">
      <xdr:nvSpPr>
        <xdr:cNvPr id="15" name="Szövegdoboz 14"/>
        <xdr:cNvSpPr txBox="1"/>
      </xdr:nvSpPr>
      <xdr:spPr>
        <a:xfrm>
          <a:off x="11115675" y="22202774"/>
          <a:ext cx="1238251" cy="428625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hu-HU" sz="1000"/>
            <a:t>Számított FG</a:t>
          </a:r>
        </a:p>
        <a:p>
          <a:r>
            <a:rPr lang="hu-HU" sz="1000"/>
            <a:t>2009. okt. 1-re</a:t>
          </a:r>
        </a:p>
      </xdr:txBody>
    </xdr:sp>
    <xdr:clientData/>
  </xdr:twoCellAnchor>
  <xdr:twoCellAnchor>
    <xdr:from>
      <xdr:col>11</xdr:col>
      <xdr:colOff>177800</xdr:colOff>
      <xdr:row>67</xdr:row>
      <xdr:rowOff>120651</xdr:rowOff>
    </xdr:from>
    <xdr:to>
      <xdr:col>11</xdr:col>
      <xdr:colOff>415925</xdr:colOff>
      <xdr:row>70</xdr:row>
      <xdr:rowOff>85676</xdr:rowOff>
    </xdr:to>
    <xdr:cxnSp macro="">
      <xdr:nvCxnSpPr>
        <xdr:cNvPr id="18" name="Egyenes összekötő nyíllal 17"/>
        <xdr:cNvCxnSpPr/>
      </xdr:nvCxnSpPr>
      <xdr:spPr>
        <a:xfrm rot="5400000" flipH="1" flipV="1">
          <a:off x="11401424" y="21793202"/>
          <a:ext cx="561977" cy="2381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962025</xdr:colOff>
      <xdr:row>46</xdr:row>
      <xdr:rowOff>933450</xdr:rowOff>
    </xdr:from>
    <xdr:to>
      <xdr:col>3</xdr:col>
      <xdr:colOff>200025</xdr:colOff>
      <xdr:row>46</xdr:row>
      <xdr:rowOff>933450</xdr:rowOff>
    </xdr:to>
    <xdr:cxnSp macro="">
      <xdr:nvCxnSpPr>
        <xdr:cNvPr id="11" name="Egyenes összekötő 10"/>
        <xdr:cNvCxnSpPr/>
      </xdr:nvCxnSpPr>
      <xdr:spPr>
        <a:xfrm>
          <a:off x="6657975" y="17459325"/>
          <a:ext cx="61912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200026</xdr:colOff>
      <xdr:row>29</xdr:row>
      <xdr:rowOff>9525</xdr:rowOff>
    </xdr:from>
    <xdr:to>
      <xdr:col>3</xdr:col>
      <xdr:colOff>200028</xdr:colOff>
      <xdr:row>46</xdr:row>
      <xdr:rowOff>933453</xdr:rowOff>
    </xdr:to>
    <xdr:cxnSp macro="">
      <xdr:nvCxnSpPr>
        <xdr:cNvPr id="13" name="Egyenes összekötő 12"/>
        <xdr:cNvCxnSpPr/>
      </xdr:nvCxnSpPr>
      <xdr:spPr>
        <a:xfrm rot="16200000" flipV="1">
          <a:off x="3505200" y="13687426"/>
          <a:ext cx="7543803" cy="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828675</xdr:colOff>
      <xdr:row>24</xdr:row>
      <xdr:rowOff>219075</xdr:rowOff>
    </xdr:from>
    <xdr:to>
      <xdr:col>3</xdr:col>
      <xdr:colOff>190500</xdr:colOff>
      <xdr:row>29</xdr:row>
      <xdr:rowOff>0</xdr:rowOff>
    </xdr:to>
    <xdr:cxnSp macro="">
      <xdr:nvCxnSpPr>
        <xdr:cNvPr id="1594" name="Egyenes összekötő nyíllal 18"/>
        <xdr:cNvCxnSpPr>
          <a:cxnSpLocks noChangeShapeType="1"/>
        </xdr:cNvCxnSpPr>
      </xdr:nvCxnSpPr>
      <xdr:spPr bwMode="auto">
        <a:xfrm flipH="1" flipV="1">
          <a:off x="6477000" y="7286625"/>
          <a:ext cx="590550" cy="1247775"/>
        </a:xfrm>
        <a:prstGeom prst="straightConnector1">
          <a:avLst/>
        </a:prstGeom>
        <a:noFill/>
        <a:ln w="12700" algn="ctr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990600</xdr:colOff>
      <xdr:row>47</xdr:row>
      <xdr:rowOff>266700</xdr:rowOff>
    </xdr:from>
    <xdr:to>
      <xdr:col>3</xdr:col>
      <xdr:colOff>904875</xdr:colOff>
      <xdr:row>47</xdr:row>
      <xdr:rowOff>266701</xdr:rowOff>
    </xdr:to>
    <xdr:cxnSp macro="">
      <xdr:nvCxnSpPr>
        <xdr:cNvPr id="21" name="Egyenes összekötő 20"/>
        <xdr:cNvCxnSpPr/>
      </xdr:nvCxnSpPr>
      <xdr:spPr>
        <a:xfrm>
          <a:off x="6638925" y="17954625"/>
          <a:ext cx="1143000" cy="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904875</xdr:colOff>
      <xdr:row>24</xdr:row>
      <xdr:rowOff>161925</xdr:rowOff>
    </xdr:from>
    <xdr:to>
      <xdr:col>3</xdr:col>
      <xdr:colOff>1038225</xdr:colOff>
      <xdr:row>47</xdr:row>
      <xdr:rowOff>285750</xdr:rowOff>
    </xdr:to>
    <xdr:cxnSp macro="">
      <xdr:nvCxnSpPr>
        <xdr:cNvPr id="1596" name="Egyenes összekötő nyíllal 26"/>
        <xdr:cNvCxnSpPr>
          <a:cxnSpLocks noChangeShapeType="1"/>
        </xdr:cNvCxnSpPr>
      </xdr:nvCxnSpPr>
      <xdr:spPr bwMode="auto">
        <a:xfrm flipV="1">
          <a:off x="7781925" y="7229475"/>
          <a:ext cx="133350" cy="10315575"/>
        </a:xfrm>
        <a:prstGeom prst="straightConnector1">
          <a:avLst/>
        </a:prstGeom>
        <a:noFill/>
        <a:ln w="12700" algn="ctr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0</xdr:col>
      <xdr:colOff>3457575</xdr:colOff>
      <xdr:row>69</xdr:row>
      <xdr:rowOff>47625</xdr:rowOff>
    </xdr:from>
    <xdr:to>
      <xdr:col>1</xdr:col>
      <xdr:colOff>1171575</xdr:colOff>
      <xdr:row>73</xdr:row>
      <xdr:rowOff>57150</xdr:rowOff>
    </xdr:to>
    <xdr:sp macro="" textlink="">
      <xdr:nvSpPr>
        <xdr:cNvPr id="1597" name="Szövegdoboz 19"/>
        <xdr:cNvSpPr txBox="1">
          <a:spLocks noChangeArrowheads="1"/>
        </xdr:cNvSpPr>
      </xdr:nvSpPr>
      <xdr:spPr bwMode="auto">
        <a:xfrm>
          <a:off x="3457575" y="23517225"/>
          <a:ext cx="2095500" cy="657225"/>
        </a:xfrm>
        <a:prstGeom prst="rect">
          <a:avLst/>
        </a:prstGeom>
        <a:solidFill>
          <a:srgbClr val="EEECE1"/>
        </a:solidFill>
        <a:ln w="9525">
          <a:solidFill>
            <a:srgbClr val="BCBC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Teljesítménydíjból és</a:t>
          </a:r>
        </a:p>
        <a:p>
          <a:pPr algn="l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gázdíjból számított átlag (FG számításához 2009. július 1. előtt figyelembe véve).</a:t>
          </a:r>
        </a:p>
      </xdr:txBody>
    </xdr:sp>
    <xdr:clientData/>
  </xdr:twoCellAnchor>
  <xdr:twoCellAnchor>
    <xdr:from>
      <xdr:col>1</xdr:col>
      <xdr:colOff>304799</xdr:colOff>
      <xdr:row>67</xdr:row>
      <xdr:rowOff>158751</xdr:rowOff>
    </xdr:from>
    <xdr:to>
      <xdr:col>1</xdr:col>
      <xdr:colOff>790574</xdr:colOff>
      <xdr:row>70</xdr:row>
      <xdr:rowOff>114248</xdr:rowOff>
    </xdr:to>
    <xdr:cxnSp macro="">
      <xdr:nvCxnSpPr>
        <xdr:cNvPr id="23" name="Egyenes összekötő nyíllal 22"/>
        <xdr:cNvCxnSpPr/>
      </xdr:nvCxnSpPr>
      <xdr:spPr>
        <a:xfrm rot="5400000" flipH="1" flipV="1">
          <a:off x="4652962" y="21864638"/>
          <a:ext cx="552450" cy="4857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6350</xdr:colOff>
      <xdr:row>67</xdr:row>
      <xdr:rowOff>158750</xdr:rowOff>
    </xdr:from>
    <xdr:to>
      <xdr:col>13</xdr:col>
      <xdr:colOff>244</xdr:colOff>
      <xdr:row>67</xdr:row>
      <xdr:rowOff>158750</xdr:rowOff>
    </xdr:to>
    <xdr:cxnSp macro="">
      <xdr:nvCxnSpPr>
        <xdr:cNvPr id="28" name="Egyenes összekötő 27"/>
        <xdr:cNvCxnSpPr/>
      </xdr:nvCxnSpPr>
      <xdr:spPr>
        <a:xfrm>
          <a:off x="16275050" y="24377650"/>
          <a:ext cx="1174994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1174978</xdr:colOff>
      <xdr:row>67</xdr:row>
      <xdr:rowOff>171452</xdr:rowOff>
    </xdr:from>
    <xdr:to>
      <xdr:col>12</xdr:col>
      <xdr:colOff>1181099</xdr:colOff>
      <xdr:row>67</xdr:row>
      <xdr:rowOff>177800</xdr:rowOff>
    </xdr:to>
    <xdr:cxnSp macro="">
      <xdr:nvCxnSpPr>
        <xdr:cNvPr id="31" name="Egyenes összekötő 30"/>
        <xdr:cNvCxnSpPr/>
      </xdr:nvCxnSpPr>
      <xdr:spPr>
        <a:xfrm rot="16200000" flipH="1">
          <a:off x="17443565" y="24390465"/>
          <a:ext cx="6348" cy="61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968376</xdr:colOff>
      <xdr:row>47</xdr:row>
      <xdr:rowOff>361948</xdr:rowOff>
    </xdr:from>
    <xdr:to>
      <xdr:col>12</xdr:col>
      <xdr:colOff>582142</xdr:colOff>
      <xdr:row>47</xdr:row>
      <xdr:rowOff>380999</xdr:rowOff>
    </xdr:to>
    <xdr:cxnSp macro="">
      <xdr:nvCxnSpPr>
        <xdr:cNvPr id="34" name="Egyenes összekötő nyíllal 33"/>
        <xdr:cNvCxnSpPr/>
      </xdr:nvCxnSpPr>
      <xdr:spPr>
        <a:xfrm rot="10800000" flipV="1">
          <a:off x="6619876" y="17722848"/>
          <a:ext cx="10230966" cy="1905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904875</xdr:colOff>
      <xdr:row>48</xdr:row>
      <xdr:rowOff>381000</xdr:rowOff>
    </xdr:from>
    <xdr:to>
      <xdr:col>5</xdr:col>
      <xdr:colOff>752475</xdr:colOff>
      <xdr:row>48</xdr:row>
      <xdr:rowOff>390525</xdr:rowOff>
    </xdr:to>
    <xdr:sp macro="" textlink="">
      <xdr:nvSpPr>
        <xdr:cNvPr id="1603" name="Line 579"/>
        <xdr:cNvSpPr>
          <a:spLocks noChangeShapeType="1"/>
        </xdr:cNvSpPr>
      </xdr:nvSpPr>
      <xdr:spPr bwMode="auto">
        <a:xfrm>
          <a:off x="6553200" y="18192750"/>
          <a:ext cx="24955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752475</xdr:colOff>
      <xdr:row>24</xdr:row>
      <xdr:rowOff>161925</xdr:rowOff>
    </xdr:from>
    <xdr:to>
      <xdr:col>5</xdr:col>
      <xdr:colOff>790575</xdr:colOff>
      <xdr:row>48</xdr:row>
      <xdr:rowOff>381000</xdr:rowOff>
    </xdr:to>
    <xdr:sp macro="" textlink="">
      <xdr:nvSpPr>
        <xdr:cNvPr id="1605" name="Line 581"/>
        <xdr:cNvSpPr>
          <a:spLocks noChangeShapeType="1"/>
        </xdr:cNvSpPr>
      </xdr:nvSpPr>
      <xdr:spPr bwMode="auto">
        <a:xfrm flipV="1">
          <a:off x="9048750" y="7229475"/>
          <a:ext cx="38100" cy="10963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0</xdr:colOff>
      <xdr:row>66</xdr:row>
      <xdr:rowOff>85725</xdr:rowOff>
    </xdr:from>
    <xdr:to>
      <xdr:col>24</xdr:col>
      <xdr:colOff>0</xdr:colOff>
      <xdr:row>66</xdr:row>
      <xdr:rowOff>104775</xdr:rowOff>
    </xdr:to>
    <xdr:sp macro="" textlink="">
      <xdr:nvSpPr>
        <xdr:cNvPr id="1606" name="Line 582"/>
        <xdr:cNvSpPr>
          <a:spLocks noChangeShapeType="1"/>
        </xdr:cNvSpPr>
      </xdr:nvSpPr>
      <xdr:spPr bwMode="auto">
        <a:xfrm flipV="1">
          <a:off x="22964775" y="22945725"/>
          <a:ext cx="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9525</xdr:colOff>
      <xdr:row>67</xdr:row>
      <xdr:rowOff>142875</xdr:rowOff>
    </xdr:from>
    <xdr:to>
      <xdr:col>25</xdr:col>
      <xdr:colOff>28575</xdr:colOff>
      <xdr:row>67</xdr:row>
      <xdr:rowOff>152400</xdr:rowOff>
    </xdr:to>
    <xdr:sp macro="" textlink="">
      <xdr:nvSpPr>
        <xdr:cNvPr id="1607" name="Line 583"/>
        <xdr:cNvSpPr>
          <a:spLocks noChangeShapeType="1"/>
        </xdr:cNvSpPr>
      </xdr:nvSpPr>
      <xdr:spPr bwMode="auto">
        <a:xfrm>
          <a:off x="22974300" y="23174325"/>
          <a:ext cx="628650" cy="9525"/>
        </a:xfrm>
        <a:prstGeom prst="line">
          <a:avLst/>
        </a:prstGeom>
        <a:noFill/>
        <a:ln w="9525">
          <a:solidFill>
            <a:srgbClr val="00CCFF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48</xdr:row>
      <xdr:rowOff>561975</xdr:rowOff>
    </xdr:from>
    <xdr:to>
      <xdr:col>25</xdr:col>
      <xdr:colOff>9525</xdr:colOff>
      <xdr:row>67</xdr:row>
      <xdr:rowOff>152400</xdr:rowOff>
    </xdr:to>
    <xdr:sp macro="" textlink="">
      <xdr:nvSpPr>
        <xdr:cNvPr id="1608" name="Line 584"/>
        <xdr:cNvSpPr>
          <a:spLocks noChangeShapeType="1"/>
        </xdr:cNvSpPr>
      </xdr:nvSpPr>
      <xdr:spPr bwMode="auto">
        <a:xfrm flipV="1">
          <a:off x="23574375" y="18373725"/>
          <a:ext cx="9525" cy="4810125"/>
        </a:xfrm>
        <a:prstGeom prst="line">
          <a:avLst/>
        </a:prstGeom>
        <a:noFill/>
        <a:ln w="9525">
          <a:solidFill>
            <a:srgbClr val="00CCFF"/>
          </a:solidFill>
          <a:round/>
          <a:headEnd/>
          <a:tailEnd/>
        </a:ln>
      </xdr:spPr>
    </xdr:sp>
    <xdr:clientData/>
  </xdr:twoCellAnchor>
  <xdr:twoCellAnchor>
    <xdr:from>
      <xdr:col>2</xdr:col>
      <xdr:colOff>952500</xdr:colOff>
      <xdr:row>48</xdr:row>
      <xdr:rowOff>504825</xdr:rowOff>
    </xdr:from>
    <xdr:to>
      <xdr:col>24</xdr:col>
      <xdr:colOff>600075</xdr:colOff>
      <xdr:row>48</xdr:row>
      <xdr:rowOff>561975</xdr:rowOff>
    </xdr:to>
    <xdr:sp macro="" textlink="">
      <xdr:nvSpPr>
        <xdr:cNvPr id="1609" name="Line 585"/>
        <xdr:cNvSpPr>
          <a:spLocks noChangeShapeType="1"/>
        </xdr:cNvSpPr>
      </xdr:nvSpPr>
      <xdr:spPr bwMode="auto">
        <a:xfrm flipH="1" flipV="1">
          <a:off x="6600825" y="18316575"/>
          <a:ext cx="16964025" cy="57150"/>
        </a:xfrm>
        <a:prstGeom prst="line">
          <a:avLst/>
        </a:prstGeom>
        <a:noFill/>
        <a:ln w="9525">
          <a:solidFill>
            <a:srgbClr val="00CCFF"/>
          </a:solidFill>
          <a:round/>
          <a:headEnd/>
          <a:tailEnd type="triangle" w="med" len="med"/>
        </a:ln>
      </xdr:spPr>
    </xdr:sp>
    <xdr:clientData/>
  </xdr:twoCellAnchor>
  <xdr:oneCellAnchor>
    <xdr:from>
      <xdr:col>18</xdr:col>
      <xdr:colOff>428625</xdr:colOff>
      <xdr:row>73</xdr:row>
      <xdr:rowOff>28575</xdr:rowOff>
    </xdr:from>
    <xdr:ext cx="104775" cy="222250"/>
    <xdr:sp macro="" textlink="">
      <xdr:nvSpPr>
        <xdr:cNvPr id="1612" name="Text Box 588"/>
        <xdr:cNvSpPr txBox="1">
          <a:spLocks noChangeArrowheads="1"/>
        </xdr:cNvSpPr>
      </xdr:nvSpPr>
      <xdr:spPr bwMode="auto">
        <a:xfrm>
          <a:off x="19735800" y="24145875"/>
          <a:ext cx="1047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18</xdr:col>
      <xdr:colOff>523875</xdr:colOff>
      <xdr:row>72</xdr:row>
      <xdr:rowOff>28575</xdr:rowOff>
    </xdr:from>
    <xdr:to>
      <xdr:col>20</xdr:col>
      <xdr:colOff>266700</xdr:colOff>
      <xdr:row>74</xdr:row>
      <xdr:rowOff>95250</xdr:rowOff>
    </xdr:to>
    <xdr:sp macro="" textlink="">
      <xdr:nvSpPr>
        <xdr:cNvPr id="1614" name="Szövegdoboz 6"/>
        <xdr:cNvSpPr txBox="1">
          <a:spLocks noChangeArrowheads="1"/>
        </xdr:cNvSpPr>
      </xdr:nvSpPr>
      <xdr:spPr bwMode="auto">
        <a:xfrm>
          <a:off x="19831050" y="23983950"/>
          <a:ext cx="962025" cy="390525"/>
        </a:xfrm>
        <a:prstGeom prst="rect">
          <a:avLst/>
        </a:prstGeom>
        <a:solidFill>
          <a:srgbClr val="FFFFCC"/>
        </a:solidFill>
        <a:ln w="9525">
          <a:solidFill>
            <a:srgbClr val="FFCC99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Calibri"/>
            </a:rPr>
            <a:t>Egyszerű számtani átlag.</a:t>
          </a:r>
        </a:p>
      </xdr:txBody>
    </xdr:sp>
    <xdr:clientData/>
  </xdr:twoCellAnchor>
  <xdr:twoCellAnchor>
    <xdr:from>
      <xdr:col>19</xdr:col>
      <xdr:colOff>476250</xdr:colOff>
      <xdr:row>67</xdr:row>
      <xdr:rowOff>76200</xdr:rowOff>
    </xdr:from>
    <xdr:to>
      <xdr:col>20</xdr:col>
      <xdr:colOff>542925</xdr:colOff>
      <xdr:row>72</xdr:row>
      <xdr:rowOff>95250</xdr:rowOff>
    </xdr:to>
    <xdr:sp macro="" textlink="">
      <xdr:nvSpPr>
        <xdr:cNvPr id="1615" name="Line 591"/>
        <xdr:cNvSpPr>
          <a:spLocks noChangeShapeType="1"/>
        </xdr:cNvSpPr>
      </xdr:nvSpPr>
      <xdr:spPr bwMode="auto">
        <a:xfrm flipV="1">
          <a:off x="20393025" y="23107650"/>
          <a:ext cx="676275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22</xdr:col>
      <xdr:colOff>342900</xdr:colOff>
      <xdr:row>72</xdr:row>
      <xdr:rowOff>114300</xdr:rowOff>
    </xdr:from>
    <xdr:to>
      <xdr:col>23</xdr:col>
      <xdr:colOff>561975</xdr:colOff>
      <xdr:row>75</xdr:row>
      <xdr:rowOff>28575</xdr:rowOff>
    </xdr:to>
    <xdr:sp macro="" textlink="">
      <xdr:nvSpPr>
        <xdr:cNvPr id="1619" name="Text Box 595"/>
        <xdr:cNvSpPr txBox="1">
          <a:spLocks noChangeArrowheads="1"/>
        </xdr:cNvSpPr>
      </xdr:nvSpPr>
      <xdr:spPr bwMode="auto">
        <a:xfrm>
          <a:off x="22088475" y="24069675"/>
          <a:ext cx="8286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485775</xdr:colOff>
      <xdr:row>72</xdr:row>
      <xdr:rowOff>85725</xdr:rowOff>
    </xdr:from>
    <xdr:to>
      <xdr:col>23</xdr:col>
      <xdr:colOff>466725</xdr:colOff>
      <xdr:row>75</xdr:row>
      <xdr:rowOff>28575</xdr:rowOff>
    </xdr:to>
    <xdr:sp macro="" textlink="">
      <xdr:nvSpPr>
        <xdr:cNvPr id="1620" name="Text Box 596"/>
        <xdr:cNvSpPr txBox="1">
          <a:spLocks noChangeArrowheads="1"/>
        </xdr:cNvSpPr>
      </xdr:nvSpPr>
      <xdr:spPr bwMode="auto">
        <a:xfrm>
          <a:off x="21621750" y="24041100"/>
          <a:ext cx="1200150" cy="428625"/>
        </a:xfrm>
        <a:prstGeom prst="rect">
          <a:avLst/>
        </a:prstGeom>
        <a:solidFill>
          <a:srgbClr val="FFFFCC"/>
        </a:solidFill>
        <a:ln w="9525">
          <a:solidFill>
            <a:srgbClr val="FFCC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hu-H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Számított FG 2010. január 1-re</a:t>
          </a:r>
        </a:p>
      </xdr:txBody>
    </xdr:sp>
    <xdr:clientData/>
  </xdr:twoCellAnchor>
  <xdr:twoCellAnchor>
    <xdr:from>
      <xdr:col>22</xdr:col>
      <xdr:colOff>419100</xdr:colOff>
      <xdr:row>67</xdr:row>
      <xdr:rowOff>161925</xdr:rowOff>
    </xdr:from>
    <xdr:to>
      <xdr:col>23</xdr:col>
      <xdr:colOff>447675</xdr:colOff>
      <xdr:row>73</xdr:row>
      <xdr:rowOff>28575</xdr:rowOff>
    </xdr:to>
    <xdr:sp macro="" textlink="">
      <xdr:nvSpPr>
        <xdr:cNvPr id="1621" name="Line 597"/>
        <xdr:cNvSpPr>
          <a:spLocks noChangeShapeType="1"/>
        </xdr:cNvSpPr>
      </xdr:nvSpPr>
      <xdr:spPr bwMode="auto">
        <a:xfrm flipH="1" flipV="1">
          <a:off x="22164675" y="23193375"/>
          <a:ext cx="638175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381000</xdr:colOff>
      <xdr:row>67</xdr:row>
      <xdr:rowOff>114300</xdr:rowOff>
    </xdr:from>
    <xdr:to>
      <xdr:col>22</xdr:col>
      <xdr:colOff>447675</xdr:colOff>
      <xdr:row>67</xdr:row>
      <xdr:rowOff>200025</xdr:rowOff>
    </xdr:to>
    <xdr:sp macro="" textlink="">
      <xdr:nvSpPr>
        <xdr:cNvPr id="1622" name="Line 598"/>
        <xdr:cNvSpPr>
          <a:spLocks noChangeShapeType="1"/>
        </xdr:cNvSpPr>
      </xdr:nvSpPr>
      <xdr:spPr bwMode="auto">
        <a:xfrm flipH="1" flipV="1">
          <a:off x="22126575" y="23145750"/>
          <a:ext cx="66675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30</xdr:col>
      <xdr:colOff>466725</xdr:colOff>
      <xdr:row>72</xdr:row>
      <xdr:rowOff>104775</xdr:rowOff>
    </xdr:from>
    <xdr:to>
      <xdr:col>32</xdr:col>
      <xdr:colOff>390525</xdr:colOff>
      <xdr:row>75</xdr:row>
      <xdr:rowOff>28575</xdr:rowOff>
    </xdr:to>
    <xdr:sp macro="" textlink="">
      <xdr:nvSpPr>
        <xdr:cNvPr id="1626" name="Text Box 602"/>
        <xdr:cNvSpPr txBox="1">
          <a:spLocks noChangeArrowheads="1"/>
        </xdr:cNvSpPr>
      </xdr:nvSpPr>
      <xdr:spPr bwMode="auto">
        <a:xfrm>
          <a:off x="27508200" y="24060150"/>
          <a:ext cx="1143000" cy="4095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Egyszerű számtani átlag.</a:t>
          </a:r>
        </a:p>
      </xdr:txBody>
    </xdr:sp>
    <xdr:clientData/>
  </xdr:twoCellAnchor>
  <xdr:twoCellAnchor>
    <xdr:from>
      <xdr:col>31</xdr:col>
      <xdr:colOff>495300</xdr:colOff>
      <xdr:row>67</xdr:row>
      <xdr:rowOff>114300</xdr:rowOff>
    </xdr:from>
    <xdr:to>
      <xdr:col>32</xdr:col>
      <xdr:colOff>466725</xdr:colOff>
      <xdr:row>73</xdr:row>
      <xdr:rowOff>104775</xdr:rowOff>
    </xdr:to>
    <xdr:sp macro="" textlink="">
      <xdr:nvSpPr>
        <xdr:cNvPr id="1627" name="Line 603"/>
        <xdr:cNvSpPr>
          <a:spLocks noChangeShapeType="1"/>
        </xdr:cNvSpPr>
      </xdr:nvSpPr>
      <xdr:spPr bwMode="auto">
        <a:xfrm flipV="1">
          <a:off x="28146375" y="23145750"/>
          <a:ext cx="581025" cy="1076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457200</xdr:colOff>
      <xdr:row>67</xdr:row>
      <xdr:rowOff>66675</xdr:rowOff>
    </xdr:from>
    <xdr:to>
      <xdr:col>32</xdr:col>
      <xdr:colOff>504825</xdr:colOff>
      <xdr:row>67</xdr:row>
      <xdr:rowOff>161925</xdr:rowOff>
    </xdr:to>
    <xdr:sp macro="" textlink="">
      <xdr:nvSpPr>
        <xdr:cNvPr id="1628" name="Line 604"/>
        <xdr:cNvSpPr>
          <a:spLocks noChangeShapeType="1"/>
        </xdr:cNvSpPr>
      </xdr:nvSpPr>
      <xdr:spPr bwMode="auto">
        <a:xfrm flipV="1">
          <a:off x="28717875" y="23098125"/>
          <a:ext cx="47625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33</xdr:col>
      <xdr:colOff>600075</xdr:colOff>
      <xdr:row>72</xdr:row>
      <xdr:rowOff>66675</xdr:rowOff>
    </xdr:from>
    <xdr:to>
      <xdr:col>35</xdr:col>
      <xdr:colOff>514350</xdr:colOff>
      <xdr:row>75</xdr:row>
      <xdr:rowOff>133350</xdr:rowOff>
    </xdr:to>
    <xdr:sp macro="" textlink="">
      <xdr:nvSpPr>
        <xdr:cNvPr id="1629" name="Text Box 605"/>
        <xdr:cNvSpPr txBox="1">
          <a:spLocks noChangeArrowheads="1"/>
        </xdr:cNvSpPr>
      </xdr:nvSpPr>
      <xdr:spPr bwMode="auto">
        <a:xfrm>
          <a:off x="29470350" y="24022050"/>
          <a:ext cx="1133475" cy="55245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Számított FG 2010. április 1-re</a:t>
          </a:r>
        </a:p>
      </xdr:txBody>
    </xdr:sp>
    <xdr:clientData/>
  </xdr:twoCellAnchor>
  <xdr:twoCellAnchor>
    <xdr:from>
      <xdr:col>34</xdr:col>
      <xdr:colOff>419100</xdr:colOff>
      <xdr:row>67</xdr:row>
      <xdr:rowOff>76200</xdr:rowOff>
    </xdr:from>
    <xdr:to>
      <xdr:col>35</xdr:col>
      <xdr:colOff>466725</xdr:colOff>
      <xdr:row>73</xdr:row>
      <xdr:rowOff>104775</xdr:rowOff>
    </xdr:to>
    <xdr:sp macro="" textlink="">
      <xdr:nvSpPr>
        <xdr:cNvPr id="1630" name="Line 606"/>
        <xdr:cNvSpPr>
          <a:spLocks noChangeShapeType="1"/>
        </xdr:cNvSpPr>
      </xdr:nvSpPr>
      <xdr:spPr bwMode="auto">
        <a:xfrm flipH="1" flipV="1">
          <a:off x="29898975" y="23107650"/>
          <a:ext cx="657225" cy="1114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36</xdr:col>
      <xdr:colOff>28575</xdr:colOff>
      <xdr:row>67</xdr:row>
      <xdr:rowOff>142875</xdr:rowOff>
    </xdr:from>
    <xdr:to>
      <xdr:col>37</xdr:col>
      <xdr:colOff>9525</xdr:colOff>
      <xdr:row>67</xdr:row>
      <xdr:rowOff>142875</xdr:rowOff>
    </xdr:to>
    <xdr:sp macro="" textlink="">
      <xdr:nvSpPr>
        <xdr:cNvPr id="1632" name="Line 608"/>
        <xdr:cNvSpPr>
          <a:spLocks noChangeShapeType="1"/>
        </xdr:cNvSpPr>
      </xdr:nvSpPr>
      <xdr:spPr bwMode="auto">
        <a:xfrm>
          <a:off x="30727650" y="23174325"/>
          <a:ext cx="590550" cy="0"/>
        </a:xfrm>
        <a:prstGeom prst="line">
          <a:avLst/>
        </a:prstGeom>
        <a:noFill/>
        <a:ln w="9525">
          <a:solidFill>
            <a:srgbClr val="00FFFF"/>
          </a:solidFill>
          <a:round/>
          <a:headEnd/>
          <a:tailEnd/>
        </a:ln>
      </xdr:spPr>
    </xdr:sp>
    <xdr:clientData/>
  </xdr:twoCellAnchor>
  <xdr:twoCellAnchor>
    <xdr:from>
      <xdr:col>37</xdr:col>
      <xdr:colOff>9525</xdr:colOff>
      <xdr:row>49</xdr:row>
      <xdr:rowOff>409575</xdr:rowOff>
    </xdr:from>
    <xdr:to>
      <xdr:col>37</xdr:col>
      <xdr:colOff>9525</xdr:colOff>
      <xdr:row>67</xdr:row>
      <xdr:rowOff>142875</xdr:rowOff>
    </xdr:to>
    <xdr:sp macro="" textlink="">
      <xdr:nvSpPr>
        <xdr:cNvPr id="1633" name="Line 609"/>
        <xdr:cNvSpPr>
          <a:spLocks noChangeShapeType="1"/>
        </xdr:cNvSpPr>
      </xdr:nvSpPr>
      <xdr:spPr bwMode="auto">
        <a:xfrm>
          <a:off x="31318200" y="18973800"/>
          <a:ext cx="0" cy="4200525"/>
        </a:xfrm>
        <a:prstGeom prst="line">
          <a:avLst/>
        </a:prstGeom>
        <a:noFill/>
        <a:ln w="9525">
          <a:solidFill>
            <a:srgbClr val="00FFFF"/>
          </a:solidFill>
          <a:round/>
          <a:headEnd/>
          <a:tailEnd/>
        </a:ln>
      </xdr:spPr>
    </xdr:sp>
    <xdr:clientData/>
  </xdr:twoCellAnchor>
  <xdr:twoCellAnchor>
    <xdr:from>
      <xdr:col>2</xdr:col>
      <xdr:colOff>1057275</xdr:colOff>
      <xdr:row>49</xdr:row>
      <xdr:rowOff>390525</xdr:rowOff>
    </xdr:from>
    <xdr:to>
      <xdr:col>37</xdr:col>
      <xdr:colOff>38100</xdr:colOff>
      <xdr:row>49</xdr:row>
      <xdr:rowOff>419100</xdr:rowOff>
    </xdr:to>
    <xdr:sp macro="" textlink="">
      <xdr:nvSpPr>
        <xdr:cNvPr id="1634" name="Line 610"/>
        <xdr:cNvSpPr>
          <a:spLocks noChangeShapeType="1"/>
        </xdr:cNvSpPr>
      </xdr:nvSpPr>
      <xdr:spPr bwMode="auto">
        <a:xfrm flipH="1" flipV="1">
          <a:off x="6705600" y="18954750"/>
          <a:ext cx="24641175" cy="28575"/>
        </a:xfrm>
        <a:prstGeom prst="line">
          <a:avLst/>
        </a:prstGeom>
        <a:noFill/>
        <a:ln w="9525">
          <a:solidFill>
            <a:srgbClr val="00FFFF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1095375</xdr:colOff>
      <xdr:row>49</xdr:row>
      <xdr:rowOff>257175</xdr:rowOff>
    </xdr:from>
    <xdr:to>
      <xdr:col>6</xdr:col>
      <xdr:colOff>885825</xdr:colOff>
      <xdr:row>49</xdr:row>
      <xdr:rowOff>257175</xdr:rowOff>
    </xdr:to>
    <xdr:sp macro="" textlink="">
      <xdr:nvSpPr>
        <xdr:cNvPr id="1635" name="Line 611"/>
        <xdr:cNvSpPr>
          <a:spLocks noChangeShapeType="1"/>
        </xdr:cNvSpPr>
      </xdr:nvSpPr>
      <xdr:spPr bwMode="auto">
        <a:xfrm>
          <a:off x="6743700" y="18821400"/>
          <a:ext cx="3619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876300</xdr:colOff>
      <xdr:row>24</xdr:row>
      <xdr:rowOff>257175</xdr:rowOff>
    </xdr:from>
    <xdr:to>
      <xdr:col>6</xdr:col>
      <xdr:colOff>885825</xdr:colOff>
      <xdr:row>49</xdr:row>
      <xdr:rowOff>257175</xdr:rowOff>
    </xdr:to>
    <xdr:sp macro="" textlink="">
      <xdr:nvSpPr>
        <xdr:cNvPr id="1636" name="Line 612"/>
        <xdr:cNvSpPr>
          <a:spLocks noChangeShapeType="1"/>
        </xdr:cNvSpPr>
      </xdr:nvSpPr>
      <xdr:spPr bwMode="auto">
        <a:xfrm flipH="1" flipV="1">
          <a:off x="10353675" y="7324725"/>
          <a:ext cx="9525" cy="1149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48</xdr:col>
      <xdr:colOff>25400</xdr:colOff>
      <xdr:row>67</xdr:row>
      <xdr:rowOff>139700</xdr:rowOff>
    </xdr:from>
    <xdr:to>
      <xdr:col>49</xdr:col>
      <xdr:colOff>12700</xdr:colOff>
      <xdr:row>67</xdr:row>
      <xdr:rowOff>152400</xdr:rowOff>
    </xdr:to>
    <xdr:cxnSp macro="">
      <xdr:nvCxnSpPr>
        <xdr:cNvPr id="44" name="Egyenes összekötő 43"/>
        <xdr:cNvCxnSpPr/>
      </xdr:nvCxnSpPr>
      <xdr:spPr>
        <a:xfrm flipV="1">
          <a:off x="40043100" y="24358600"/>
          <a:ext cx="596900" cy="12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596900</xdr:colOff>
      <xdr:row>50</xdr:row>
      <xdr:rowOff>368300</xdr:rowOff>
    </xdr:from>
    <xdr:to>
      <xdr:col>49</xdr:col>
      <xdr:colOff>12700</xdr:colOff>
      <xdr:row>67</xdr:row>
      <xdr:rowOff>127000</xdr:rowOff>
    </xdr:to>
    <xdr:cxnSp macro="">
      <xdr:nvCxnSpPr>
        <xdr:cNvPr id="47" name="Egyenes összekötő 46"/>
        <xdr:cNvCxnSpPr/>
      </xdr:nvCxnSpPr>
      <xdr:spPr>
        <a:xfrm rot="5400000" flipH="1" flipV="1">
          <a:off x="38347650" y="22053550"/>
          <a:ext cx="4559300" cy="25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1117600</xdr:colOff>
      <xdr:row>50</xdr:row>
      <xdr:rowOff>342900</xdr:rowOff>
    </xdr:from>
    <xdr:to>
      <xdr:col>49</xdr:col>
      <xdr:colOff>25400</xdr:colOff>
      <xdr:row>50</xdr:row>
      <xdr:rowOff>381000</xdr:rowOff>
    </xdr:to>
    <xdr:cxnSp macro="">
      <xdr:nvCxnSpPr>
        <xdr:cNvPr id="50" name="Egyenes összekötő 49"/>
        <xdr:cNvCxnSpPr/>
      </xdr:nvCxnSpPr>
      <xdr:spPr>
        <a:xfrm rot="10800000">
          <a:off x="6769100" y="19761200"/>
          <a:ext cx="33883600" cy="381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1041400</xdr:colOff>
      <xdr:row>50</xdr:row>
      <xdr:rowOff>342900</xdr:rowOff>
    </xdr:from>
    <xdr:to>
      <xdr:col>3</xdr:col>
      <xdr:colOff>25400</xdr:colOff>
      <xdr:row>50</xdr:row>
      <xdr:rowOff>344488</xdr:rowOff>
    </xdr:to>
    <xdr:cxnSp macro="">
      <xdr:nvCxnSpPr>
        <xdr:cNvPr id="57" name="Egyenes összekötő nyíllal 56"/>
        <xdr:cNvCxnSpPr/>
      </xdr:nvCxnSpPr>
      <xdr:spPr>
        <a:xfrm rot="10800000">
          <a:off x="6692900" y="19761200"/>
          <a:ext cx="2159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419100</xdr:colOff>
      <xdr:row>47</xdr:row>
      <xdr:rowOff>368300</xdr:rowOff>
    </xdr:from>
    <xdr:to>
      <xdr:col>13</xdr:col>
      <xdr:colOff>25400</xdr:colOff>
      <xdr:row>47</xdr:row>
      <xdr:rowOff>368300</xdr:rowOff>
    </xdr:to>
    <xdr:cxnSp macro="">
      <xdr:nvCxnSpPr>
        <xdr:cNvPr id="61" name="Egyenes összekötő 60"/>
        <xdr:cNvCxnSpPr/>
      </xdr:nvCxnSpPr>
      <xdr:spPr>
        <a:xfrm>
          <a:off x="16687800" y="17729200"/>
          <a:ext cx="7874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47</xdr:row>
      <xdr:rowOff>368300</xdr:rowOff>
    </xdr:from>
    <xdr:to>
      <xdr:col>13</xdr:col>
      <xdr:colOff>0</xdr:colOff>
      <xdr:row>67</xdr:row>
      <xdr:rowOff>177800</xdr:rowOff>
    </xdr:to>
    <xdr:cxnSp macro="">
      <xdr:nvCxnSpPr>
        <xdr:cNvPr id="63" name="Egyenes összekötő 62"/>
        <xdr:cNvCxnSpPr/>
      </xdr:nvCxnSpPr>
      <xdr:spPr>
        <a:xfrm rot="5400000">
          <a:off x="14116050" y="21062950"/>
          <a:ext cx="6667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1092200</xdr:colOff>
      <xdr:row>50</xdr:row>
      <xdr:rowOff>177800</xdr:rowOff>
    </xdr:from>
    <xdr:to>
      <xdr:col>7</xdr:col>
      <xdr:colOff>838200</xdr:colOff>
      <xdr:row>50</xdr:row>
      <xdr:rowOff>203200</xdr:rowOff>
    </xdr:to>
    <xdr:cxnSp macro="">
      <xdr:nvCxnSpPr>
        <xdr:cNvPr id="68" name="Egyenes összekötő 67"/>
        <xdr:cNvCxnSpPr/>
      </xdr:nvCxnSpPr>
      <xdr:spPr>
        <a:xfrm>
          <a:off x="6743700" y="19596100"/>
          <a:ext cx="4610100" cy="254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762000</xdr:colOff>
      <xdr:row>24</xdr:row>
      <xdr:rowOff>241300</xdr:rowOff>
    </xdr:from>
    <xdr:to>
      <xdr:col>7</xdr:col>
      <xdr:colOff>863600</xdr:colOff>
      <xdr:row>50</xdr:row>
      <xdr:rowOff>203200</xdr:rowOff>
    </xdr:to>
    <xdr:cxnSp macro="">
      <xdr:nvCxnSpPr>
        <xdr:cNvPr id="71" name="Egyenes összekötő nyíllal 70"/>
        <xdr:cNvCxnSpPr/>
      </xdr:nvCxnSpPr>
      <xdr:spPr>
        <a:xfrm rot="16200000" flipV="1">
          <a:off x="5194300" y="13436600"/>
          <a:ext cx="12268200" cy="10160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43</xdr:col>
      <xdr:colOff>152400</xdr:colOff>
      <xdr:row>72</xdr:row>
      <xdr:rowOff>127000</xdr:rowOff>
    </xdr:from>
    <xdr:ext cx="413331" cy="277260"/>
    <xdr:sp macro="" textlink="">
      <xdr:nvSpPr>
        <xdr:cNvPr id="74" name="Szövegdoboz 73"/>
        <xdr:cNvSpPr txBox="1"/>
      </xdr:nvSpPr>
      <xdr:spPr>
        <a:xfrm>
          <a:off x="37122100" y="25285700"/>
          <a:ext cx="413331" cy="2772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hu-HU" sz="1100"/>
        </a:p>
      </xdr:txBody>
    </xdr:sp>
    <xdr:clientData/>
  </xdr:oneCellAnchor>
  <xdr:oneCellAnchor>
    <xdr:from>
      <xdr:col>43</xdr:col>
      <xdr:colOff>203200</xdr:colOff>
      <xdr:row>73</xdr:row>
      <xdr:rowOff>50800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37172900" y="2537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twoCellAnchor>
    <xdr:from>
      <xdr:col>42</xdr:col>
      <xdr:colOff>114300</xdr:colOff>
      <xdr:row>72</xdr:row>
      <xdr:rowOff>139700</xdr:rowOff>
    </xdr:from>
    <xdr:to>
      <xdr:col>44</xdr:col>
      <xdr:colOff>88900</xdr:colOff>
      <xdr:row>75</xdr:row>
      <xdr:rowOff>114300</xdr:rowOff>
    </xdr:to>
    <xdr:sp macro="" textlink="">
      <xdr:nvSpPr>
        <xdr:cNvPr id="53" name="Szövegdoboz 52"/>
        <xdr:cNvSpPr txBox="1"/>
      </xdr:nvSpPr>
      <xdr:spPr>
        <a:xfrm>
          <a:off x="36474400" y="25298400"/>
          <a:ext cx="1193800" cy="46990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rtl="0"/>
          <a:r>
            <a:rPr lang="hu-HU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Egyszerű számtani átlag</a:t>
          </a:r>
          <a:endParaRPr lang="hu-HU"/>
        </a:p>
      </xdr:txBody>
    </xdr:sp>
    <xdr:clientData/>
  </xdr:twoCellAnchor>
  <xdr:twoCellAnchor>
    <xdr:from>
      <xdr:col>45</xdr:col>
      <xdr:colOff>50800</xdr:colOff>
      <xdr:row>72</xdr:row>
      <xdr:rowOff>25400</xdr:rowOff>
    </xdr:from>
    <xdr:to>
      <xdr:col>47</xdr:col>
      <xdr:colOff>88900</xdr:colOff>
      <xdr:row>75</xdr:row>
      <xdr:rowOff>38100</xdr:rowOff>
    </xdr:to>
    <xdr:sp macro="" textlink="">
      <xdr:nvSpPr>
        <xdr:cNvPr id="54" name="Szövegdoboz 53"/>
        <xdr:cNvSpPr txBox="1"/>
      </xdr:nvSpPr>
      <xdr:spPr>
        <a:xfrm>
          <a:off x="38239700" y="25260300"/>
          <a:ext cx="1257300" cy="50800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Számított FG 2011. január 1-re</a:t>
          </a:r>
          <a:endParaRPr lang="hu-HU"/>
        </a:p>
        <a:p>
          <a:endParaRPr lang="hu-HU" sz="1100"/>
        </a:p>
      </xdr:txBody>
    </xdr:sp>
    <xdr:clientData/>
  </xdr:twoCellAnchor>
  <xdr:twoCellAnchor>
    <xdr:from>
      <xdr:col>43</xdr:col>
      <xdr:colOff>228600</xdr:colOff>
      <xdr:row>67</xdr:row>
      <xdr:rowOff>165100</xdr:rowOff>
    </xdr:from>
    <xdr:to>
      <xdr:col>44</xdr:col>
      <xdr:colOff>200025</xdr:colOff>
      <xdr:row>73</xdr:row>
      <xdr:rowOff>155575</xdr:rowOff>
    </xdr:to>
    <xdr:sp macro="" textlink="">
      <xdr:nvSpPr>
        <xdr:cNvPr id="58" name="Line 603"/>
        <xdr:cNvSpPr>
          <a:spLocks noChangeShapeType="1"/>
        </xdr:cNvSpPr>
      </xdr:nvSpPr>
      <xdr:spPr bwMode="auto">
        <a:xfrm flipV="1">
          <a:off x="37198300" y="24460200"/>
          <a:ext cx="581025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419100</xdr:colOff>
      <xdr:row>67</xdr:row>
      <xdr:rowOff>41275</xdr:rowOff>
    </xdr:from>
    <xdr:to>
      <xdr:col>46</xdr:col>
      <xdr:colOff>466725</xdr:colOff>
      <xdr:row>67</xdr:row>
      <xdr:rowOff>136525</xdr:rowOff>
    </xdr:to>
    <xdr:sp macro="" textlink="">
      <xdr:nvSpPr>
        <xdr:cNvPr id="59" name="Line 604"/>
        <xdr:cNvSpPr>
          <a:spLocks noChangeShapeType="1"/>
        </xdr:cNvSpPr>
      </xdr:nvSpPr>
      <xdr:spPr bwMode="auto">
        <a:xfrm flipV="1">
          <a:off x="39217600" y="24336375"/>
          <a:ext cx="47625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45</xdr:col>
      <xdr:colOff>457200</xdr:colOff>
      <xdr:row>67</xdr:row>
      <xdr:rowOff>127000</xdr:rowOff>
    </xdr:from>
    <xdr:to>
      <xdr:col>46</xdr:col>
      <xdr:colOff>428625</xdr:colOff>
      <xdr:row>73</xdr:row>
      <xdr:rowOff>117475</xdr:rowOff>
    </xdr:to>
    <xdr:sp macro="" textlink="">
      <xdr:nvSpPr>
        <xdr:cNvPr id="60" name="Line 603"/>
        <xdr:cNvSpPr>
          <a:spLocks noChangeShapeType="1"/>
        </xdr:cNvSpPr>
      </xdr:nvSpPr>
      <xdr:spPr bwMode="auto">
        <a:xfrm flipV="1">
          <a:off x="38646100" y="24422100"/>
          <a:ext cx="581025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203200</xdr:colOff>
      <xdr:row>67</xdr:row>
      <xdr:rowOff>79375</xdr:rowOff>
    </xdr:from>
    <xdr:to>
      <xdr:col>44</xdr:col>
      <xdr:colOff>250825</xdr:colOff>
      <xdr:row>67</xdr:row>
      <xdr:rowOff>174625</xdr:rowOff>
    </xdr:to>
    <xdr:sp macro="" textlink="">
      <xdr:nvSpPr>
        <xdr:cNvPr id="62" name="Line 604"/>
        <xdr:cNvSpPr>
          <a:spLocks noChangeShapeType="1"/>
        </xdr:cNvSpPr>
      </xdr:nvSpPr>
      <xdr:spPr bwMode="auto">
        <a:xfrm flipV="1">
          <a:off x="37782500" y="24374475"/>
          <a:ext cx="47625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>
          <a:tailEnd type="arrow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72"/>
  <sheetViews>
    <sheetView tabSelected="1" zoomScale="70" zoomScaleNormal="70" workbookViewId="0">
      <pane xSplit="4" ySplit="3" topLeftCell="E16" activePane="bottomRight" state="frozen"/>
      <selection pane="topRight" activeCell="E1" sqref="E1"/>
      <selection pane="bottomLeft" activeCell="A4" sqref="A4"/>
      <selection pane="bottomRight" activeCell="I67" sqref="I67:I70"/>
    </sheetView>
  </sheetViews>
  <sheetFormatPr defaultRowHeight="14.25" x14ac:dyDescent="0.2"/>
  <cols>
    <col min="1" max="1" width="18" style="16" customWidth="1"/>
    <col min="2" max="2" width="44.42578125" style="16" customWidth="1"/>
    <col min="3" max="3" width="35.85546875" style="16" customWidth="1"/>
    <col min="4" max="4" width="20.42578125" style="16" customWidth="1"/>
    <col min="5" max="5" width="11.5703125" style="16" customWidth="1"/>
    <col min="6" max="6" width="11.28515625" style="16" customWidth="1"/>
    <col min="7" max="7" width="10.7109375" style="16" customWidth="1"/>
    <col min="8" max="8" width="11" style="16" customWidth="1"/>
    <col min="9" max="9" width="10.7109375" style="16" customWidth="1"/>
    <col min="10" max="10" width="11.5703125" style="16" customWidth="1"/>
    <col min="11" max="12" width="9.140625" style="16"/>
    <col min="13" max="13" width="11.85546875" style="16" customWidth="1"/>
    <col min="14" max="15" width="9.140625" style="16"/>
    <col min="16" max="16" width="11.85546875" style="16" customWidth="1"/>
    <col min="17" max="18" width="9.140625" style="16"/>
    <col min="19" max="19" width="10.5703125" style="16" customWidth="1"/>
    <col min="20" max="20" width="9.85546875" style="16" customWidth="1"/>
    <col min="21" max="21" width="10.28515625" style="16" customWidth="1"/>
    <col min="22" max="22" width="10.42578125" style="16" customWidth="1"/>
    <col min="23" max="23" width="9.140625" style="16"/>
    <col min="24" max="24" width="9.85546875" style="16" bestFit="1" customWidth="1"/>
    <col min="25" max="25" width="11.140625" style="16" customWidth="1"/>
    <col min="26" max="26" width="10.85546875" style="16" bestFit="1" customWidth="1"/>
    <col min="27" max="27" width="10.28515625" style="16" customWidth="1"/>
    <col min="28" max="28" width="10.85546875" style="16" customWidth="1"/>
    <col min="29" max="29" width="11.140625" style="16" customWidth="1"/>
    <col min="30" max="30" width="11" style="16" customWidth="1"/>
    <col min="31" max="31" width="10.7109375" style="16" customWidth="1"/>
    <col min="32" max="32" width="10.28515625" style="16" customWidth="1"/>
    <col min="33" max="33" width="10.42578125" style="16" customWidth="1"/>
    <col min="34" max="34" width="12.5703125" style="16" customWidth="1"/>
    <col min="35" max="36" width="9.140625" style="16"/>
    <col min="37" max="37" width="12.28515625" style="16" customWidth="1"/>
    <col min="38" max="16384" width="9.140625" style="16"/>
  </cols>
  <sheetData>
    <row r="1" spans="1:37" ht="21.75" customHeight="1" x14ac:dyDescent="0.2">
      <c r="A1" s="87" t="s">
        <v>42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6"/>
      <c r="R1" s="86"/>
      <c r="S1" s="86"/>
    </row>
    <row r="2" spans="1:37" ht="18" customHeight="1" x14ac:dyDescent="0.25">
      <c r="A2" s="314" t="s">
        <v>227</v>
      </c>
      <c r="B2" s="315"/>
      <c r="C2" s="315"/>
      <c r="D2" s="316"/>
      <c r="E2" s="384" t="s">
        <v>0</v>
      </c>
      <c r="F2" s="385"/>
      <c r="G2" s="385"/>
      <c r="H2" s="384" t="s">
        <v>24</v>
      </c>
      <c r="I2" s="385"/>
      <c r="J2" s="385"/>
      <c r="K2" s="299" t="s">
        <v>39</v>
      </c>
      <c r="L2" s="299"/>
      <c r="M2" s="299"/>
      <c r="N2" s="299" t="s">
        <v>40</v>
      </c>
      <c r="O2" s="299"/>
      <c r="P2" s="299"/>
      <c r="Q2" s="299" t="s">
        <v>68</v>
      </c>
      <c r="R2" s="299"/>
      <c r="S2" s="299"/>
      <c r="T2" s="299" t="s">
        <v>148</v>
      </c>
      <c r="U2" s="299"/>
      <c r="V2" s="299"/>
      <c r="W2" s="299" t="s">
        <v>184</v>
      </c>
      <c r="X2" s="299"/>
      <c r="Y2" s="299"/>
      <c r="Z2" s="299" t="s">
        <v>207</v>
      </c>
      <c r="AA2" s="299"/>
      <c r="AB2" s="299"/>
      <c r="AC2" s="299" t="s">
        <v>241</v>
      </c>
      <c r="AD2" s="299"/>
      <c r="AE2" s="299"/>
      <c r="AF2" s="299" t="s">
        <v>242</v>
      </c>
      <c r="AG2" s="299"/>
      <c r="AH2" s="299"/>
      <c r="AI2" s="299" t="s">
        <v>248</v>
      </c>
      <c r="AJ2" s="299"/>
      <c r="AK2" s="299"/>
    </row>
    <row r="3" spans="1:37" ht="20.25" customHeight="1" x14ac:dyDescent="0.2">
      <c r="A3" s="17"/>
      <c r="B3" s="17"/>
      <c r="C3" s="17"/>
      <c r="D3" s="18"/>
      <c r="E3" s="19" t="s">
        <v>43</v>
      </c>
      <c r="F3" s="20" t="s">
        <v>44</v>
      </c>
      <c r="G3" s="21" t="s">
        <v>45</v>
      </c>
      <c r="H3" s="19" t="s">
        <v>43</v>
      </c>
      <c r="I3" s="20" t="s">
        <v>44</v>
      </c>
      <c r="J3" s="22" t="s">
        <v>45</v>
      </c>
      <c r="K3" s="23" t="s">
        <v>43</v>
      </c>
      <c r="L3" s="23" t="s">
        <v>44</v>
      </c>
      <c r="M3" s="23" t="s">
        <v>45</v>
      </c>
      <c r="N3" s="23" t="s">
        <v>43</v>
      </c>
      <c r="O3" s="23" t="s">
        <v>44</v>
      </c>
      <c r="P3" s="23" t="s">
        <v>45</v>
      </c>
      <c r="Q3" s="23" t="s">
        <v>43</v>
      </c>
      <c r="R3" s="23" t="s">
        <v>44</v>
      </c>
      <c r="S3" s="23" t="s">
        <v>45</v>
      </c>
      <c r="T3" s="23" t="s">
        <v>43</v>
      </c>
      <c r="U3" s="23" t="s">
        <v>44</v>
      </c>
      <c r="V3" s="23" t="s">
        <v>45</v>
      </c>
      <c r="W3" s="23" t="s">
        <v>43</v>
      </c>
      <c r="X3" s="23" t="s">
        <v>44</v>
      </c>
      <c r="Y3" s="23" t="s">
        <v>45</v>
      </c>
      <c r="Z3" s="23" t="s">
        <v>43</v>
      </c>
      <c r="AA3" s="23" t="s">
        <v>44</v>
      </c>
      <c r="AB3" s="23" t="s">
        <v>45</v>
      </c>
      <c r="AC3" s="23" t="s">
        <v>43</v>
      </c>
      <c r="AD3" s="23" t="s">
        <v>44</v>
      </c>
      <c r="AE3" s="23" t="s">
        <v>45</v>
      </c>
      <c r="AF3" s="23" t="s">
        <v>43</v>
      </c>
      <c r="AG3" s="23" t="s">
        <v>44</v>
      </c>
      <c r="AH3" s="23" t="s">
        <v>45</v>
      </c>
      <c r="AI3" s="23" t="s">
        <v>43</v>
      </c>
      <c r="AJ3" s="23" t="s">
        <v>44</v>
      </c>
      <c r="AK3" s="23" t="s">
        <v>45</v>
      </c>
    </row>
    <row r="4" spans="1:37" s="24" customFormat="1" ht="9.75" customHeight="1" x14ac:dyDescent="0.2">
      <c r="A4" s="388" t="s">
        <v>130</v>
      </c>
      <c r="B4" s="390" t="s">
        <v>46</v>
      </c>
      <c r="C4" s="331" t="s">
        <v>222</v>
      </c>
      <c r="D4" s="332"/>
      <c r="E4" s="397">
        <v>26.46</v>
      </c>
      <c r="F4" s="397">
        <v>26.46</v>
      </c>
      <c r="G4" s="397">
        <v>26.46</v>
      </c>
      <c r="H4" s="393">
        <v>26.46</v>
      </c>
      <c r="I4" s="393">
        <v>26.46</v>
      </c>
      <c r="J4" s="393">
        <v>26.46</v>
      </c>
      <c r="K4" s="393">
        <v>26.46</v>
      </c>
      <c r="L4" s="393">
        <v>26.46</v>
      </c>
      <c r="M4" s="393">
        <v>26.46</v>
      </c>
      <c r="N4" s="376">
        <f>H4*1.063</f>
        <v>28.12698</v>
      </c>
      <c r="O4" s="376">
        <f>I4*1.063</f>
        <v>28.12698</v>
      </c>
      <c r="P4" s="376">
        <f>J4*1.063</f>
        <v>28.12698</v>
      </c>
      <c r="Q4" s="355">
        <v>28.13</v>
      </c>
      <c r="R4" s="355">
        <v>28.13</v>
      </c>
      <c r="S4" s="355">
        <v>28.13</v>
      </c>
      <c r="T4" s="381">
        <f>Q4*1.041</f>
        <v>29.283329999999996</v>
      </c>
      <c r="U4" s="381">
        <f>R4*1.041</f>
        <v>29.283329999999996</v>
      </c>
      <c r="V4" s="381">
        <f>S4*1.041</f>
        <v>29.283329999999996</v>
      </c>
      <c r="W4" s="355">
        <v>29.28</v>
      </c>
      <c r="X4" s="355">
        <v>29.28</v>
      </c>
      <c r="Y4" s="355">
        <v>29.28</v>
      </c>
      <c r="Z4" s="349">
        <f>W4*1.049</f>
        <v>30.71472</v>
      </c>
      <c r="AA4" s="349">
        <f>X4*1.049</f>
        <v>30.71472</v>
      </c>
      <c r="AB4" s="349">
        <f>Y4*1.049</f>
        <v>30.71472</v>
      </c>
      <c r="AC4" s="355">
        <v>30.71</v>
      </c>
      <c r="AD4" s="355">
        <v>30.71</v>
      </c>
      <c r="AE4" s="355">
        <v>30.71</v>
      </c>
      <c r="AF4" s="300">
        <f>AC4*1.039</f>
        <v>31.907689999999999</v>
      </c>
      <c r="AG4" s="300">
        <f t="shared" ref="AG4:AH4" si="0">AD4*1.039</f>
        <v>31.907689999999999</v>
      </c>
      <c r="AH4" s="300">
        <f t="shared" si="0"/>
        <v>31.907689999999999</v>
      </c>
      <c r="AI4" s="479">
        <f>AF4*1.058</f>
        <v>33.758336020000002</v>
      </c>
      <c r="AJ4" s="479">
        <f t="shared" ref="AJ4:AK4" si="1">AG4*1.058</f>
        <v>33.758336020000002</v>
      </c>
      <c r="AK4" s="479">
        <f t="shared" si="1"/>
        <v>33.758336020000002</v>
      </c>
    </row>
    <row r="5" spans="1:37" s="24" customFormat="1" ht="19.5" customHeight="1" x14ac:dyDescent="0.2">
      <c r="A5" s="389"/>
      <c r="B5" s="391"/>
      <c r="C5" s="333"/>
      <c r="D5" s="334"/>
      <c r="E5" s="386"/>
      <c r="F5" s="386"/>
      <c r="G5" s="386"/>
      <c r="H5" s="394"/>
      <c r="I5" s="394"/>
      <c r="J5" s="394"/>
      <c r="K5" s="394"/>
      <c r="L5" s="394"/>
      <c r="M5" s="394"/>
      <c r="N5" s="377"/>
      <c r="O5" s="377"/>
      <c r="P5" s="377"/>
      <c r="Q5" s="356"/>
      <c r="R5" s="356"/>
      <c r="S5" s="356"/>
      <c r="T5" s="382"/>
      <c r="U5" s="382"/>
      <c r="V5" s="382"/>
      <c r="W5" s="356"/>
      <c r="X5" s="356"/>
      <c r="Y5" s="356"/>
      <c r="Z5" s="350"/>
      <c r="AA5" s="350"/>
      <c r="AB5" s="350"/>
      <c r="AC5" s="356"/>
      <c r="AD5" s="356"/>
      <c r="AE5" s="356"/>
      <c r="AF5" s="301"/>
      <c r="AG5" s="301"/>
      <c r="AH5" s="301"/>
      <c r="AI5" s="480"/>
      <c r="AJ5" s="480"/>
      <c r="AK5" s="480"/>
    </row>
    <row r="6" spans="1:37" s="24" customFormat="1" ht="14.25" customHeight="1" x14ac:dyDescent="0.2">
      <c r="A6" s="389"/>
      <c r="B6" s="391"/>
      <c r="C6" s="335"/>
      <c r="D6" s="336"/>
      <c r="E6" s="387"/>
      <c r="F6" s="387"/>
      <c r="G6" s="387"/>
      <c r="H6" s="358"/>
      <c r="I6" s="358"/>
      <c r="J6" s="358"/>
      <c r="K6" s="358"/>
      <c r="L6" s="358"/>
      <c r="M6" s="358"/>
      <c r="N6" s="378"/>
      <c r="O6" s="378"/>
      <c r="P6" s="378"/>
      <c r="Q6" s="357"/>
      <c r="R6" s="357"/>
      <c r="S6" s="357"/>
      <c r="T6" s="383"/>
      <c r="U6" s="383"/>
      <c r="V6" s="383"/>
      <c r="W6" s="357"/>
      <c r="X6" s="357"/>
      <c r="Y6" s="357"/>
      <c r="Z6" s="351"/>
      <c r="AA6" s="351"/>
      <c r="AB6" s="351"/>
      <c r="AC6" s="357"/>
      <c r="AD6" s="357"/>
      <c r="AE6" s="357"/>
      <c r="AF6" s="302"/>
      <c r="AG6" s="302"/>
      <c r="AH6" s="302"/>
      <c r="AI6" s="481"/>
      <c r="AJ6" s="481"/>
      <c r="AK6" s="481"/>
    </row>
    <row r="7" spans="1:37" s="24" customFormat="1" ht="38.25" customHeight="1" x14ac:dyDescent="0.2">
      <c r="A7" s="389"/>
      <c r="B7" s="392"/>
      <c r="C7" s="337" t="s">
        <v>223</v>
      </c>
      <c r="D7" s="338"/>
      <c r="E7" s="272">
        <v>29.56</v>
      </c>
      <c r="F7" s="272">
        <v>26.46</v>
      </c>
      <c r="G7" s="272">
        <v>10.8</v>
      </c>
      <c r="H7" s="221">
        <v>29.56</v>
      </c>
      <c r="I7" s="222">
        <v>26.46</v>
      </c>
      <c r="J7" s="223">
        <v>10.8</v>
      </c>
      <c r="K7" s="221">
        <v>29.56</v>
      </c>
      <c r="L7" s="221">
        <v>26.46</v>
      </c>
      <c r="M7" s="224">
        <v>10.8</v>
      </c>
      <c r="N7" s="225">
        <f>H7*1.063</f>
        <v>31.422279999999997</v>
      </c>
      <c r="O7" s="225">
        <f>I7*1.063</f>
        <v>28.12698</v>
      </c>
      <c r="P7" s="225">
        <f>J7*1.063</f>
        <v>11.480399999999999</v>
      </c>
      <c r="Q7" s="212">
        <v>31.42</v>
      </c>
      <c r="R7" s="212">
        <v>28.13</v>
      </c>
      <c r="S7" s="212">
        <v>11.48</v>
      </c>
      <c r="T7" s="226">
        <f>Q7*1.041</f>
        <v>32.708219999999997</v>
      </c>
      <c r="U7" s="226">
        <f>R7*1.041</f>
        <v>29.283329999999996</v>
      </c>
      <c r="V7" s="226">
        <f>S7*1.041</f>
        <v>11.95068</v>
      </c>
      <c r="W7" s="212">
        <v>32.708219999999997</v>
      </c>
      <c r="X7" s="293">
        <v>29.28</v>
      </c>
      <c r="Y7" s="212">
        <v>11.95</v>
      </c>
      <c r="Z7" s="227">
        <f>W7*1.049</f>
        <v>34.310922779999991</v>
      </c>
      <c r="AA7" s="227">
        <f>X7*1.049</f>
        <v>30.71472</v>
      </c>
      <c r="AB7" s="227">
        <f>Y7*1.049</f>
        <v>12.535549999999999</v>
      </c>
      <c r="AC7" s="288">
        <v>34.31</v>
      </c>
      <c r="AD7" s="288">
        <v>30.71</v>
      </c>
      <c r="AE7" s="288">
        <v>12.54</v>
      </c>
      <c r="AF7" s="290">
        <f>AC7*1.039</f>
        <v>35.648089999999996</v>
      </c>
      <c r="AG7" s="291">
        <f t="shared" ref="AG7:AH7" si="2">AD7*1.039</f>
        <v>31.907689999999999</v>
      </c>
      <c r="AH7" s="291">
        <f t="shared" si="2"/>
        <v>13.029059999999998</v>
      </c>
      <c r="AI7" s="295">
        <f>AF7*1.058</f>
        <v>37.715679219999998</v>
      </c>
      <c r="AJ7" s="295">
        <f t="shared" ref="AJ7:AK7" si="3">AG7*1.058</f>
        <v>33.758336020000002</v>
      </c>
      <c r="AK7" s="295">
        <f t="shared" si="3"/>
        <v>13.784745479999998</v>
      </c>
    </row>
    <row r="8" spans="1:37" s="24" customFormat="1" ht="36.75" customHeight="1" x14ac:dyDescent="0.2">
      <c r="A8" s="389"/>
      <c r="B8" s="390" t="s">
        <v>47</v>
      </c>
      <c r="C8" s="337" t="s">
        <v>246</v>
      </c>
      <c r="D8" s="338"/>
      <c r="E8" s="272">
        <v>26.46</v>
      </c>
      <c r="F8" s="272">
        <v>26.46</v>
      </c>
      <c r="G8" s="272">
        <v>26.46</v>
      </c>
      <c r="H8" s="221">
        <v>26.46</v>
      </c>
      <c r="I8" s="221">
        <v>26.46</v>
      </c>
      <c r="J8" s="221">
        <v>26.46</v>
      </c>
      <c r="K8" s="221">
        <v>26.46</v>
      </c>
      <c r="L8" s="221">
        <v>26.46</v>
      </c>
      <c r="M8" s="221">
        <v>26.46</v>
      </c>
      <c r="N8" s="228">
        <f>H8*1.053</f>
        <v>27.862379999999998</v>
      </c>
      <c r="O8" s="228">
        <f t="shared" ref="O8:P10" si="4">I8*1.053</f>
        <v>27.862379999999998</v>
      </c>
      <c r="P8" s="228">
        <f t="shared" si="4"/>
        <v>27.862379999999998</v>
      </c>
      <c r="Q8" s="212">
        <v>27.86</v>
      </c>
      <c r="R8" s="212">
        <v>27.86</v>
      </c>
      <c r="S8" s="212">
        <v>27.86</v>
      </c>
      <c r="T8" s="229">
        <f>Q8*1.031</f>
        <v>28.723659999999999</v>
      </c>
      <c r="U8" s="229">
        <f t="shared" ref="U8:V14" si="5">R8*1.031</f>
        <v>28.723659999999999</v>
      </c>
      <c r="V8" s="229">
        <f t="shared" si="5"/>
        <v>28.723659999999999</v>
      </c>
      <c r="W8" s="212">
        <v>28.723659999999999</v>
      </c>
      <c r="X8" s="212">
        <v>28.723659999999999</v>
      </c>
      <c r="Y8" s="212">
        <v>28.723659999999999</v>
      </c>
      <c r="Z8" s="230">
        <f>W8*1.039</f>
        <v>29.843882739999998</v>
      </c>
      <c r="AA8" s="230">
        <f t="shared" ref="AA8:AB14" si="6">X8*1.039</f>
        <v>29.843882739999998</v>
      </c>
      <c r="AB8" s="230">
        <f t="shared" si="6"/>
        <v>29.843882739999998</v>
      </c>
      <c r="AC8" s="288">
        <v>29.843882739999998</v>
      </c>
      <c r="AD8" s="288">
        <v>29.843882739999998</v>
      </c>
      <c r="AE8" s="288">
        <v>29.843882739999998</v>
      </c>
      <c r="AF8" s="289">
        <f>AC8*1.029</f>
        <v>30.709355339459997</v>
      </c>
      <c r="AG8" s="292">
        <f t="shared" ref="AG8:AH8" si="7">AD8*1.029</f>
        <v>30.709355339459997</v>
      </c>
      <c r="AH8" s="292">
        <f t="shared" si="7"/>
        <v>30.709355339459997</v>
      </c>
      <c r="AI8" s="294">
        <f>AF8*1.048</f>
        <v>32.183404395754074</v>
      </c>
      <c r="AJ8" s="294">
        <f t="shared" ref="AJ8:AK8" si="8">AG8*1.048</f>
        <v>32.183404395754074</v>
      </c>
      <c r="AK8" s="294">
        <f t="shared" si="8"/>
        <v>32.183404395754074</v>
      </c>
    </row>
    <row r="9" spans="1:37" s="24" customFormat="1" ht="45" customHeight="1" x14ac:dyDescent="0.2">
      <c r="A9" s="389"/>
      <c r="B9" s="391"/>
      <c r="C9" s="331" t="s">
        <v>224</v>
      </c>
      <c r="D9" s="332"/>
      <c r="E9" s="272">
        <v>29.56</v>
      </c>
      <c r="F9" s="272">
        <v>26.46</v>
      </c>
      <c r="G9" s="272">
        <v>10.8</v>
      </c>
      <c r="H9" s="221">
        <v>29.56</v>
      </c>
      <c r="I9" s="222">
        <v>26.46</v>
      </c>
      <c r="J9" s="223">
        <v>10.8</v>
      </c>
      <c r="K9" s="221">
        <v>29.56</v>
      </c>
      <c r="L9" s="221">
        <v>26.46</v>
      </c>
      <c r="M9" s="224">
        <v>10.8</v>
      </c>
      <c r="N9" s="228">
        <f>H9*1.053</f>
        <v>31.126679999999997</v>
      </c>
      <c r="O9" s="228">
        <f t="shared" si="4"/>
        <v>27.862379999999998</v>
      </c>
      <c r="P9" s="228">
        <f t="shared" si="4"/>
        <v>11.372400000000001</v>
      </c>
      <c r="Q9" s="212">
        <v>31.13</v>
      </c>
      <c r="R9" s="212">
        <v>27.86</v>
      </c>
      <c r="S9" s="212">
        <v>11.37</v>
      </c>
      <c r="T9" s="229">
        <f t="shared" ref="T9:T14" si="9">Q9*1.031</f>
        <v>32.095029999999994</v>
      </c>
      <c r="U9" s="229">
        <f t="shared" si="5"/>
        <v>28.723659999999999</v>
      </c>
      <c r="V9" s="229">
        <f t="shared" si="5"/>
        <v>11.722469999999998</v>
      </c>
      <c r="W9" s="212">
        <v>32.095029999999994</v>
      </c>
      <c r="X9" s="212">
        <v>28.723659999999999</v>
      </c>
      <c r="Y9" s="212">
        <v>11.722469999999998</v>
      </c>
      <c r="Z9" s="230">
        <f t="shared" ref="Z9:Z14" si="10">W9*1.039</f>
        <v>33.346736169999993</v>
      </c>
      <c r="AA9" s="230">
        <f t="shared" si="6"/>
        <v>29.843882739999998</v>
      </c>
      <c r="AB9" s="230">
        <f t="shared" si="6"/>
        <v>12.179646329999997</v>
      </c>
      <c r="AC9" s="288">
        <v>33.346736169999993</v>
      </c>
      <c r="AD9" s="288">
        <v>29.843882739999998</v>
      </c>
      <c r="AE9" s="288">
        <v>12.179646329999997</v>
      </c>
      <c r="AF9" s="292">
        <f t="shared" ref="AF9:AF14" si="11">AC9*1.029</f>
        <v>34.313791518929989</v>
      </c>
      <c r="AG9" s="292">
        <f t="shared" ref="AG9:AG14" si="12">AD9*1.029</f>
        <v>30.709355339459997</v>
      </c>
      <c r="AH9" s="292">
        <f t="shared" ref="AH9:AH14" si="13">AE9*1.029</f>
        <v>12.532856073569995</v>
      </c>
      <c r="AI9" s="294">
        <f t="shared" ref="AI9:AI14" si="14">AF9*1.048</f>
        <v>35.960853511838629</v>
      </c>
      <c r="AJ9" s="294">
        <f t="shared" ref="AJ9:AJ14" si="15">AG9*1.048</f>
        <v>32.183404395754074</v>
      </c>
      <c r="AK9" s="294">
        <f t="shared" ref="AK9:AK14" si="16">AH9*1.048</f>
        <v>13.134433165101356</v>
      </c>
    </row>
    <row r="10" spans="1:37" s="24" customFormat="1" ht="59.25" customHeight="1" x14ac:dyDescent="0.2">
      <c r="A10" s="389"/>
      <c r="B10" s="391"/>
      <c r="C10" s="337" t="s">
        <v>247</v>
      </c>
      <c r="D10" s="338"/>
      <c r="E10" s="272">
        <v>23.65</v>
      </c>
      <c r="F10" s="272">
        <v>21.17</v>
      </c>
      <c r="G10" s="272">
        <v>8.6300000000000008</v>
      </c>
      <c r="H10" s="231">
        <v>23.65</v>
      </c>
      <c r="I10" s="231">
        <v>21.17</v>
      </c>
      <c r="J10" s="232">
        <v>8.6300000000000008</v>
      </c>
      <c r="K10" s="221">
        <v>23.65</v>
      </c>
      <c r="L10" s="221">
        <v>21.17</v>
      </c>
      <c r="M10" s="221">
        <v>8.6300000000000008</v>
      </c>
      <c r="N10" s="228">
        <f>H10*1.053</f>
        <v>24.903449999999996</v>
      </c>
      <c r="O10" s="228">
        <f t="shared" si="4"/>
        <v>22.292010000000001</v>
      </c>
      <c r="P10" s="228">
        <f t="shared" si="4"/>
        <v>9.087390000000001</v>
      </c>
      <c r="Q10" s="212">
        <v>24.9</v>
      </c>
      <c r="R10" s="212">
        <v>22.29</v>
      </c>
      <c r="S10" s="212">
        <v>9.09</v>
      </c>
      <c r="T10" s="229">
        <f t="shared" si="9"/>
        <v>25.671899999999997</v>
      </c>
      <c r="U10" s="229">
        <f t="shared" si="5"/>
        <v>22.980989999999998</v>
      </c>
      <c r="V10" s="229">
        <f t="shared" si="5"/>
        <v>9.371789999999999</v>
      </c>
      <c r="W10" s="212">
        <v>25.671899999999997</v>
      </c>
      <c r="X10" s="212">
        <v>22.980989999999998</v>
      </c>
      <c r="Y10" s="212">
        <v>9.371789999999999</v>
      </c>
      <c r="Z10" s="230">
        <f t="shared" si="10"/>
        <v>26.673104099999996</v>
      </c>
      <c r="AA10" s="230">
        <f t="shared" si="6"/>
        <v>23.877248609999995</v>
      </c>
      <c r="AB10" s="230">
        <f t="shared" si="6"/>
        <v>9.7372898099999983</v>
      </c>
      <c r="AC10" s="288">
        <v>26.673104099999996</v>
      </c>
      <c r="AD10" s="288">
        <v>23.877248609999995</v>
      </c>
      <c r="AE10" s="288">
        <v>9.7372898099999983</v>
      </c>
      <c r="AF10" s="292">
        <f t="shared" si="11"/>
        <v>27.446624118899994</v>
      </c>
      <c r="AG10" s="292">
        <f t="shared" si="12"/>
        <v>24.569688819689993</v>
      </c>
      <c r="AH10" s="292">
        <f t="shared" si="13"/>
        <v>10.019671214489998</v>
      </c>
      <c r="AI10" s="294">
        <f t="shared" si="14"/>
        <v>28.764062076607196</v>
      </c>
      <c r="AJ10" s="294">
        <f t="shared" si="15"/>
        <v>25.749033883035114</v>
      </c>
      <c r="AK10" s="294">
        <f t="shared" si="16"/>
        <v>10.500615432785517</v>
      </c>
    </row>
    <row r="11" spans="1:37" s="24" customFormat="1" ht="53.25" customHeight="1" x14ac:dyDescent="0.2">
      <c r="A11" s="389"/>
      <c r="B11" s="391"/>
      <c r="C11" s="337" t="s">
        <v>48</v>
      </c>
      <c r="D11" s="338"/>
      <c r="E11" s="233"/>
      <c r="F11" s="233"/>
      <c r="G11" s="233"/>
      <c r="H11" s="233"/>
      <c r="I11" s="233"/>
      <c r="J11" s="234"/>
      <c r="K11" s="272">
        <v>29.56</v>
      </c>
      <c r="L11" s="272">
        <v>26.46</v>
      </c>
      <c r="M11" s="271">
        <v>10.8</v>
      </c>
      <c r="N11" s="228">
        <f>K11*1.053</f>
        <v>31.126679999999997</v>
      </c>
      <c r="O11" s="228">
        <f>L11*1.053</f>
        <v>27.862379999999998</v>
      </c>
      <c r="P11" s="228">
        <f>M11*1.053</f>
        <v>11.372400000000001</v>
      </c>
      <c r="Q11" s="212">
        <v>31.13</v>
      </c>
      <c r="R11" s="212">
        <v>27.86</v>
      </c>
      <c r="S11" s="212">
        <v>11.37</v>
      </c>
      <c r="T11" s="229">
        <f t="shared" si="9"/>
        <v>32.095029999999994</v>
      </c>
      <c r="U11" s="229">
        <f t="shared" si="5"/>
        <v>28.723659999999999</v>
      </c>
      <c r="V11" s="229">
        <f t="shared" si="5"/>
        <v>11.722469999999998</v>
      </c>
      <c r="W11" s="212">
        <v>32.095029999999994</v>
      </c>
      <c r="X11" s="212">
        <v>28.723659999999999</v>
      </c>
      <c r="Y11" s="212">
        <v>11.722469999999998</v>
      </c>
      <c r="Z11" s="230">
        <f t="shared" si="10"/>
        <v>33.346736169999993</v>
      </c>
      <c r="AA11" s="230">
        <f t="shared" si="6"/>
        <v>29.843882739999998</v>
      </c>
      <c r="AB11" s="230">
        <f t="shared" si="6"/>
        <v>12.179646329999997</v>
      </c>
      <c r="AC11" s="288">
        <v>33.346736169999993</v>
      </c>
      <c r="AD11" s="288">
        <v>29.843882739999998</v>
      </c>
      <c r="AE11" s="288">
        <v>12.179646329999997</v>
      </c>
      <c r="AF11" s="292">
        <f t="shared" si="11"/>
        <v>34.313791518929989</v>
      </c>
      <c r="AG11" s="292">
        <f t="shared" si="12"/>
        <v>30.709355339459997</v>
      </c>
      <c r="AH11" s="292">
        <f t="shared" si="13"/>
        <v>12.532856073569995</v>
      </c>
      <c r="AI11" s="294">
        <f t="shared" si="14"/>
        <v>35.960853511838629</v>
      </c>
      <c r="AJ11" s="294">
        <f t="shared" si="15"/>
        <v>32.183404395754074</v>
      </c>
      <c r="AK11" s="294">
        <f t="shared" si="16"/>
        <v>13.134433165101356</v>
      </c>
    </row>
    <row r="12" spans="1:37" s="24" customFormat="1" ht="43.5" customHeight="1" x14ac:dyDescent="0.2">
      <c r="A12" s="389"/>
      <c r="B12" s="392"/>
      <c r="C12" s="337" t="s">
        <v>67</v>
      </c>
      <c r="D12" s="338"/>
      <c r="E12" s="272">
        <v>18.39</v>
      </c>
      <c r="F12" s="272">
        <v>11.77</v>
      </c>
      <c r="G12" s="272">
        <v>11.77</v>
      </c>
      <c r="H12" s="221">
        <v>18.39</v>
      </c>
      <c r="I12" s="222">
        <v>11.77</v>
      </c>
      <c r="J12" s="210">
        <v>11.77</v>
      </c>
      <c r="K12" s="221">
        <v>18.39</v>
      </c>
      <c r="L12" s="221">
        <v>11.77</v>
      </c>
      <c r="M12" s="221">
        <v>11.77</v>
      </c>
      <c r="N12" s="228">
        <f>H12*1.053</f>
        <v>19.36467</v>
      </c>
      <c r="O12" s="228">
        <f t="shared" ref="O12:P14" si="17">I12*1.053</f>
        <v>12.393809999999998</v>
      </c>
      <c r="P12" s="228">
        <f t="shared" si="17"/>
        <v>12.393809999999998</v>
      </c>
      <c r="Q12" s="212">
        <v>19.36</v>
      </c>
      <c r="R12" s="212">
        <v>12.39</v>
      </c>
      <c r="S12" s="212">
        <v>12.39</v>
      </c>
      <c r="T12" s="229">
        <f t="shared" si="9"/>
        <v>19.960159999999998</v>
      </c>
      <c r="U12" s="229">
        <f t="shared" si="5"/>
        <v>12.774089999999999</v>
      </c>
      <c r="V12" s="229">
        <f t="shared" si="5"/>
        <v>12.774089999999999</v>
      </c>
      <c r="W12" s="212">
        <v>19.960159999999998</v>
      </c>
      <c r="X12" s="212">
        <v>12.774089999999999</v>
      </c>
      <c r="Y12" s="212">
        <v>12.774089999999999</v>
      </c>
      <c r="Z12" s="230">
        <f t="shared" si="10"/>
        <v>20.738606239999996</v>
      </c>
      <c r="AA12" s="230">
        <f t="shared" si="6"/>
        <v>13.272279509999999</v>
      </c>
      <c r="AB12" s="230">
        <f t="shared" si="6"/>
        <v>13.272279509999999</v>
      </c>
      <c r="AC12" s="288">
        <v>20.738606239999996</v>
      </c>
      <c r="AD12" s="288">
        <v>13.272279509999999</v>
      </c>
      <c r="AE12" s="288">
        <v>13.272279509999999</v>
      </c>
      <c r="AF12" s="292">
        <f t="shared" si="11"/>
        <v>21.340025820959994</v>
      </c>
      <c r="AG12" s="292">
        <f t="shared" si="12"/>
        <v>13.657175615789997</v>
      </c>
      <c r="AH12" s="292">
        <f t="shared" si="13"/>
        <v>13.657175615789997</v>
      </c>
      <c r="AI12" s="294">
        <f t="shared" si="14"/>
        <v>22.364347060366075</v>
      </c>
      <c r="AJ12" s="294">
        <f t="shared" si="15"/>
        <v>14.312720045347918</v>
      </c>
      <c r="AK12" s="294">
        <f t="shared" si="16"/>
        <v>14.312720045347918</v>
      </c>
    </row>
    <row r="13" spans="1:37" s="24" customFormat="1" ht="48" customHeight="1" thickBot="1" x14ac:dyDescent="0.25">
      <c r="A13" s="389"/>
      <c r="B13" s="339" t="s">
        <v>225</v>
      </c>
      <c r="C13" s="340"/>
      <c r="D13" s="341"/>
      <c r="E13" s="274">
        <v>18.39</v>
      </c>
      <c r="F13" s="274">
        <v>11.77</v>
      </c>
      <c r="G13" s="274">
        <v>11.77</v>
      </c>
      <c r="H13" s="235">
        <v>18.39</v>
      </c>
      <c r="I13" s="236">
        <v>11.77</v>
      </c>
      <c r="J13" s="237">
        <v>11.77</v>
      </c>
      <c r="K13" s="235">
        <v>18.39</v>
      </c>
      <c r="L13" s="235">
        <v>11.77</v>
      </c>
      <c r="M13" s="235">
        <v>11.77</v>
      </c>
      <c r="N13" s="238">
        <f>H13*1.053</f>
        <v>19.36467</v>
      </c>
      <c r="O13" s="238">
        <f t="shared" si="17"/>
        <v>12.393809999999998</v>
      </c>
      <c r="P13" s="238">
        <f t="shared" si="17"/>
        <v>12.393809999999998</v>
      </c>
      <c r="Q13" s="239">
        <v>19.36</v>
      </c>
      <c r="R13" s="239">
        <v>12.39</v>
      </c>
      <c r="S13" s="239">
        <v>12.39</v>
      </c>
      <c r="T13" s="240">
        <f>Q13*1.031</f>
        <v>19.960159999999998</v>
      </c>
      <c r="U13" s="240">
        <f t="shared" si="5"/>
        <v>12.774089999999999</v>
      </c>
      <c r="V13" s="240">
        <f t="shared" si="5"/>
        <v>12.774089999999999</v>
      </c>
      <c r="W13" s="239">
        <v>19.960159999999998</v>
      </c>
      <c r="X13" s="239">
        <v>12.774089999999999</v>
      </c>
      <c r="Y13" s="239">
        <v>12.774089999999999</v>
      </c>
      <c r="Z13" s="230">
        <f t="shared" si="10"/>
        <v>20.738606239999996</v>
      </c>
      <c r="AA13" s="230">
        <f t="shared" si="6"/>
        <v>13.272279509999999</v>
      </c>
      <c r="AB13" s="230">
        <f t="shared" si="6"/>
        <v>13.272279509999999</v>
      </c>
      <c r="AC13" s="288">
        <v>20.738606239999996</v>
      </c>
      <c r="AD13" s="288">
        <v>13.272279509999999</v>
      </c>
      <c r="AE13" s="288">
        <v>13.272279509999999</v>
      </c>
      <c r="AF13" s="292">
        <f t="shared" si="11"/>
        <v>21.340025820959994</v>
      </c>
      <c r="AG13" s="292">
        <f t="shared" si="12"/>
        <v>13.657175615789997</v>
      </c>
      <c r="AH13" s="292">
        <f t="shared" si="13"/>
        <v>13.657175615789997</v>
      </c>
      <c r="AI13" s="294">
        <f t="shared" si="14"/>
        <v>22.364347060366075</v>
      </c>
      <c r="AJ13" s="294">
        <f t="shared" si="15"/>
        <v>14.312720045347918</v>
      </c>
      <c r="AK13" s="294">
        <f t="shared" si="16"/>
        <v>14.312720045347918</v>
      </c>
    </row>
    <row r="14" spans="1:37" ht="60" customHeight="1" thickBot="1" x14ac:dyDescent="0.25">
      <c r="A14" s="89" t="s">
        <v>131</v>
      </c>
      <c r="B14" s="342" t="s">
        <v>41</v>
      </c>
      <c r="C14" s="343"/>
      <c r="D14" s="344"/>
      <c r="E14" s="275">
        <v>27.73</v>
      </c>
      <c r="F14" s="275">
        <v>19.11</v>
      </c>
      <c r="G14" s="275">
        <v>9.9700000000000006</v>
      </c>
      <c r="H14" s="241">
        <v>27.73</v>
      </c>
      <c r="I14" s="241">
        <v>19.11</v>
      </c>
      <c r="J14" s="241">
        <v>9.9700000000000006</v>
      </c>
      <c r="K14" s="241">
        <v>27.73</v>
      </c>
      <c r="L14" s="241">
        <v>19.11</v>
      </c>
      <c r="M14" s="241">
        <v>9.9700000000000006</v>
      </c>
      <c r="N14" s="242">
        <f>H14*1.053</f>
        <v>29.19969</v>
      </c>
      <c r="O14" s="242">
        <f t="shared" si="17"/>
        <v>20.122829999999997</v>
      </c>
      <c r="P14" s="242">
        <f t="shared" si="17"/>
        <v>10.49841</v>
      </c>
      <c r="Q14" s="243">
        <v>29.2</v>
      </c>
      <c r="R14" s="243">
        <v>20.12</v>
      </c>
      <c r="S14" s="243">
        <v>10.5</v>
      </c>
      <c r="T14" s="244">
        <f t="shared" si="9"/>
        <v>30.105199999999996</v>
      </c>
      <c r="U14" s="244">
        <f t="shared" si="5"/>
        <v>20.74372</v>
      </c>
      <c r="V14" s="244">
        <f t="shared" si="5"/>
        <v>10.8255</v>
      </c>
      <c r="W14" s="243">
        <v>30.105199999999996</v>
      </c>
      <c r="X14" s="243">
        <v>20.74372</v>
      </c>
      <c r="Y14" s="243">
        <v>10.8255</v>
      </c>
      <c r="Z14" s="230">
        <f t="shared" si="10"/>
        <v>31.279302799999993</v>
      </c>
      <c r="AA14" s="230">
        <f t="shared" si="6"/>
        <v>21.552725079999998</v>
      </c>
      <c r="AB14" s="230">
        <f t="shared" si="6"/>
        <v>11.2476945</v>
      </c>
      <c r="AC14" s="288">
        <v>31.279302799999993</v>
      </c>
      <c r="AD14" s="288">
        <v>21.552725079999998</v>
      </c>
      <c r="AE14" s="288">
        <v>11.2476945</v>
      </c>
      <c r="AF14" s="292">
        <f t="shared" si="11"/>
        <v>32.186402581199992</v>
      </c>
      <c r="AG14" s="292">
        <f t="shared" si="12"/>
        <v>22.177754107319995</v>
      </c>
      <c r="AH14" s="292">
        <f t="shared" si="13"/>
        <v>11.573877640499999</v>
      </c>
      <c r="AI14" s="298">
        <f t="shared" si="14"/>
        <v>33.731349905097595</v>
      </c>
      <c r="AJ14" s="298">
        <f t="shared" si="15"/>
        <v>23.242286304471357</v>
      </c>
      <c r="AK14" s="298">
        <f t="shared" si="16"/>
        <v>12.129423767243999</v>
      </c>
    </row>
    <row r="15" spans="1:37" ht="50.25" customHeight="1" x14ac:dyDescent="0.2">
      <c r="A15" s="398" t="s">
        <v>132</v>
      </c>
      <c r="B15" s="366" t="s">
        <v>54</v>
      </c>
      <c r="C15" s="345" t="s">
        <v>226</v>
      </c>
      <c r="D15" s="346"/>
      <c r="E15" s="402">
        <v>32.590000000000003</v>
      </c>
      <c r="F15" s="402">
        <v>20.82</v>
      </c>
      <c r="G15" s="386">
        <v>3</v>
      </c>
      <c r="H15" s="245" t="s">
        <v>85</v>
      </c>
      <c r="I15" s="245" t="s">
        <v>86</v>
      </c>
      <c r="J15" s="356">
        <v>3</v>
      </c>
      <c r="K15" s="246" t="s">
        <v>85</v>
      </c>
      <c r="L15" s="246" t="s">
        <v>86</v>
      </c>
      <c r="M15" s="356">
        <v>3</v>
      </c>
      <c r="N15" s="247" t="s">
        <v>87</v>
      </c>
      <c r="O15" s="248" t="s">
        <v>88</v>
      </c>
      <c r="P15" s="356">
        <v>3</v>
      </c>
      <c r="Q15" s="249" t="s">
        <v>93</v>
      </c>
      <c r="R15" s="250" t="s">
        <v>211</v>
      </c>
      <c r="S15" s="356">
        <v>3</v>
      </c>
      <c r="T15" s="251">
        <f>'Földgáz árvált.'!F6</f>
        <v>32.421780724139445</v>
      </c>
      <c r="U15" s="251">
        <f>'Földgáz árvált.'!F7</f>
        <v>20.709249115390165</v>
      </c>
      <c r="V15" s="356">
        <v>3</v>
      </c>
      <c r="W15" s="252">
        <f>'Földgáz árvált.'!G6</f>
        <v>35.976527198625533</v>
      </c>
      <c r="X15" s="252">
        <f>'Földgáz árvált.'!G7</f>
        <v>22.979825519214177</v>
      </c>
      <c r="Y15" s="352">
        <v>3</v>
      </c>
      <c r="Z15" s="286">
        <f>0.85*'Földgáz árvált.'!H6</f>
        <v>31.9526655617579</v>
      </c>
      <c r="AA15" s="286">
        <f>0.85*'Földgáz árvált.'!H7</f>
        <v>20.40960416854945</v>
      </c>
      <c r="AB15" s="312">
        <v>3</v>
      </c>
      <c r="AC15" s="303" t="s">
        <v>245</v>
      </c>
      <c r="AD15" s="304"/>
      <c r="AE15" s="304"/>
      <c r="AF15" s="304"/>
      <c r="AG15" s="304"/>
      <c r="AH15" s="305"/>
    </row>
    <row r="16" spans="1:37" ht="53.25" customHeight="1" x14ac:dyDescent="0.2">
      <c r="A16" s="389"/>
      <c r="B16" s="366"/>
      <c r="C16" s="347"/>
      <c r="D16" s="348"/>
      <c r="E16" s="396"/>
      <c r="F16" s="396"/>
      <c r="G16" s="387"/>
      <c r="H16" s="253" t="s">
        <v>89</v>
      </c>
      <c r="I16" s="253" t="s">
        <v>90</v>
      </c>
      <c r="J16" s="357"/>
      <c r="K16" s="253" t="s">
        <v>89</v>
      </c>
      <c r="L16" s="253" t="s">
        <v>90</v>
      </c>
      <c r="M16" s="357"/>
      <c r="N16" s="254" t="s">
        <v>91</v>
      </c>
      <c r="O16" s="255" t="s">
        <v>92</v>
      </c>
      <c r="P16" s="357"/>
      <c r="Q16" s="253" t="s">
        <v>91</v>
      </c>
      <c r="R16" s="180" t="s">
        <v>92</v>
      </c>
      <c r="S16" s="357"/>
      <c r="T16" s="256">
        <f>33.32*((1+('Földgáz árvált.'!F26-1)/100))</f>
        <v>34.286279999999998</v>
      </c>
      <c r="U16" s="256">
        <f>21.29*((1+('Földgáz árvált.'!F26-1)/100))</f>
        <v>21.907409999999999</v>
      </c>
      <c r="V16" s="357"/>
      <c r="W16" s="253" t="s">
        <v>185</v>
      </c>
      <c r="X16" s="253" t="s">
        <v>186</v>
      </c>
      <c r="Y16" s="352"/>
      <c r="Z16" s="287">
        <f>0.85*34.29*((1+('Földgáz árvált.'!H26-1)/100))</f>
        <v>30.020894999999999</v>
      </c>
      <c r="AA16" s="287">
        <f>0.85*21.91*((1+('Földgáz árvált.'!H26-1)/100))</f>
        <v>19.182205</v>
      </c>
      <c r="AB16" s="313"/>
      <c r="AC16" s="306"/>
      <c r="AD16" s="307"/>
      <c r="AE16" s="307"/>
      <c r="AF16" s="307"/>
      <c r="AG16" s="307"/>
      <c r="AH16" s="308"/>
    </row>
    <row r="17" spans="1:34" ht="73.5" customHeight="1" x14ac:dyDescent="0.2">
      <c r="A17" s="389"/>
      <c r="B17" s="366"/>
      <c r="C17" s="317" t="s">
        <v>234</v>
      </c>
      <c r="D17" s="318"/>
      <c r="E17" s="395">
        <v>27.32</v>
      </c>
      <c r="F17" s="395">
        <v>18.73</v>
      </c>
      <c r="G17" s="397">
        <v>3</v>
      </c>
      <c r="H17" s="257" t="s">
        <v>94</v>
      </c>
      <c r="I17" s="257" t="s">
        <v>129</v>
      </c>
      <c r="J17" s="355">
        <v>3</v>
      </c>
      <c r="K17" s="253" t="s">
        <v>94</v>
      </c>
      <c r="L17" s="253" t="s">
        <v>97</v>
      </c>
      <c r="M17" s="355">
        <v>3</v>
      </c>
      <c r="N17" s="254" t="s">
        <v>98</v>
      </c>
      <c r="O17" s="255" t="s">
        <v>99</v>
      </c>
      <c r="P17" s="355">
        <v>3</v>
      </c>
      <c r="Q17" s="258" t="s">
        <v>102</v>
      </c>
      <c r="R17" s="258" t="s">
        <v>103</v>
      </c>
      <c r="S17" s="355">
        <v>3</v>
      </c>
      <c r="T17" s="251">
        <f>'Földgáz árvált.'!F10</f>
        <v>27.176806410101914</v>
      </c>
      <c r="U17" s="251">
        <f>'Földgáz árvált.'!F11</f>
        <v>18.628058239891288</v>
      </c>
      <c r="V17" s="356">
        <v>3</v>
      </c>
      <c r="W17" s="252">
        <f>'Földgáz árvált.'!G10</f>
        <v>30.156490271271597</v>
      </c>
      <c r="X17" s="252">
        <f>'Földgáz árvált.'!G11</f>
        <v>20.67045143594029</v>
      </c>
      <c r="Y17" s="352">
        <v>3</v>
      </c>
      <c r="Z17" s="268">
        <f>'Földgáz árvált.'!H10</f>
        <v>31.510095877218664</v>
      </c>
      <c r="AA17" s="268">
        <f>'Földgáz árvált.'!H11</f>
        <v>21.598266267489173</v>
      </c>
      <c r="AB17" s="312">
        <v>3</v>
      </c>
      <c r="AC17" s="306"/>
      <c r="AD17" s="307"/>
      <c r="AE17" s="307"/>
      <c r="AF17" s="307"/>
      <c r="AG17" s="307"/>
      <c r="AH17" s="308"/>
    </row>
    <row r="18" spans="1:34" ht="70.5" customHeight="1" x14ac:dyDescent="0.2">
      <c r="A18" s="389"/>
      <c r="B18" s="373"/>
      <c r="C18" s="319"/>
      <c r="D18" s="320"/>
      <c r="E18" s="396"/>
      <c r="F18" s="396"/>
      <c r="G18" s="396"/>
      <c r="H18" s="253" t="s">
        <v>95</v>
      </c>
      <c r="I18" s="253" t="s">
        <v>96</v>
      </c>
      <c r="J18" s="358"/>
      <c r="K18" s="253" t="s">
        <v>95</v>
      </c>
      <c r="L18" s="253" t="s">
        <v>96</v>
      </c>
      <c r="M18" s="358"/>
      <c r="N18" s="255" t="s">
        <v>100</v>
      </c>
      <c r="O18" s="255" t="s">
        <v>101</v>
      </c>
      <c r="P18" s="358"/>
      <c r="Q18" s="180" t="s">
        <v>100</v>
      </c>
      <c r="R18" s="180" t="s">
        <v>101</v>
      </c>
      <c r="S18" s="358"/>
      <c r="T18" s="256">
        <f>27.93*((1+('Földgáz árvált.'!F26-1)/100))</f>
        <v>28.739969999999996</v>
      </c>
      <c r="U18" s="256">
        <f>19.15*((1+('Földgáz árvált.'!F26-1)/100))</f>
        <v>19.705349999999996</v>
      </c>
      <c r="V18" s="357"/>
      <c r="W18" s="253" t="s">
        <v>187</v>
      </c>
      <c r="X18" s="253" t="s">
        <v>188</v>
      </c>
      <c r="Y18" s="352"/>
      <c r="Z18" s="269">
        <f>28.74*((1+('Földgáz árvált.'!H26-1)/100))</f>
        <v>29.6022</v>
      </c>
      <c r="AA18" s="269">
        <f>19.71*((1+('Földgáz árvált.'!H26-1)/100))</f>
        <v>20.301300000000001</v>
      </c>
      <c r="AB18" s="313"/>
      <c r="AC18" s="306"/>
      <c r="AD18" s="307"/>
      <c r="AE18" s="307"/>
      <c r="AF18" s="307"/>
      <c r="AG18" s="307"/>
      <c r="AH18" s="308"/>
    </row>
    <row r="19" spans="1:34" ht="117" customHeight="1" x14ac:dyDescent="0.2">
      <c r="A19" s="389"/>
      <c r="B19" s="407" t="s">
        <v>239</v>
      </c>
      <c r="C19" s="408"/>
      <c r="D19" s="403" t="s">
        <v>237</v>
      </c>
      <c r="E19" s="395">
        <v>18.64</v>
      </c>
      <c r="F19" s="395">
        <v>11.64</v>
      </c>
      <c r="G19" s="397">
        <v>3</v>
      </c>
      <c r="H19" s="257" t="s">
        <v>105</v>
      </c>
      <c r="I19" s="257" t="s">
        <v>107</v>
      </c>
      <c r="J19" s="411">
        <v>3</v>
      </c>
      <c r="K19" s="4" t="s">
        <v>105</v>
      </c>
      <c r="L19" s="4" t="s">
        <v>107</v>
      </c>
      <c r="M19" s="411">
        <v>3</v>
      </c>
      <c r="N19" s="255" t="s">
        <v>109</v>
      </c>
      <c r="O19" s="255" t="s">
        <v>111</v>
      </c>
      <c r="P19" s="352">
        <v>3</v>
      </c>
      <c r="Q19" s="258" t="s">
        <v>112</v>
      </c>
      <c r="R19" s="258" t="s">
        <v>113</v>
      </c>
      <c r="S19" s="352">
        <v>3</v>
      </c>
      <c r="T19" s="251">
        <f>'Földgáz árvált.'!F14</f>
        <v>18.544063989310615</v>
      </c>
      <c r="U19" s="251">
        <f>'Földgáz árvált.'!F15</f>
        <v>11.581873885623789</v>
      </c>
      <c r="V19" s="352">
        <v>3</v>
      </c>
      <c r="W19" s="252">
        <f>'Földgáz árvált.'!G14</f>
        <v>20.57724799760188</v>
      </c>
      <c r="X19" s="252">
        <f>'Földgáz árvált.'!G15</f>
        <v>12.85171855310716</v>
      </c>
      <c r="Y19" s="352">
        <v>3</v>
      </c>
      <c r="Z19" s="268">
        <f>'Földgáz árvált.'!H14</f>
        <v>21.500879295341175</v>
      </c>
      <c r="AA19" s="268">
        <f>'Földgáz árvált.'!H15</f>
        <v>13.428581381740509</v>
      </c>
      <c r="AB19" s="312">
        <v>3</v>
      </c>
      <c r="AC19" s="306"/>
      <c r="AD19" s="307"/>
      <c r="AE19" s="307"/>
      <c r="AF19" s="307"/>
      <c r="AG19" s="307"/>
      <c r="AH19" s="308"/>
    </row>
    <row r="20" spans="1:34" ht="117" customHeight="1" x14ac:dyDescent="0.2">
      <c r="A20" s="389"/>
      <c r="B20" s="409"/>
      <c r="C20" s="410"/>
      <c r="D20" s="403"/>
      <c r="E20" s="396"/>
      <c r="F20" s="396"/>
      <c r="G20" s="387"/>
      <c r="H20" s="253" t="s">
        <v>104</v>
      </c>
      <c r="I20" s="253" t="s">
        <v>106</v>
      </c>
      <c r="J20" s="411"/>
      <c r="K20" s="4" t="s">
        <v>104</v>
      </c>
      <c r="L20" s="4" t="s">
        <v>106</v>
      </c>
      <c r="M20" s="411"/>
      <c r="N20" s="248" t="s">
        <v>108</v>
      </c>
      <c r="O20" s="248" t="s">
        <v>110</v>
      </c>
      <c r="P20" s="352"/>
      <c r="Q20" s="259" t="s">
        <v>108</v>
      </c>
      <c r="R20" s="259" t="s">
        <v>110</v>
      </c>
      <c r="S20" s="352"/>
      <c r="T20" s="256">
        <f>19.06*((1+('Földgáz árvált.'!F26-1)/100))</f>
        <v>19.612739999999999</v>
      </c>
      <c r="U20" s="256">
        <f>11.9*((1+('Földgáz árvált.'!F26-1)/100))</f>
        <v>12.245099999999999</v>
      </c>
      <c r="V20" s="352"/>
      <c r="W20" s="253" t="s">
        <v>189</v>
      </c>
      <c r="X20" s="253" t="s">
        <v>190</v>
      </c>
      <c r="Y20" s="352"/>
      <c r="Z20" s="269">
        <f>19.61*((1+('Földgáz árvált.'!H26-1)/100))</f>
        <v>20.1983</v>
      </c>
      <c r="AA20" s="269">
        <f>12.25*((1+('Földgáz árvált.'!H26-1)/100))</f>
        <v>12.6175</v>
      </c>
      <c r="AB20" s="313"/>
      <c r="AC20" s="306"/>
      <c r="AD20" s="307"/>
      <c r="AE20" s="307"/>
      <c r="AF20" s="307"/>
      <c r="AG20" s="307"/>
      <c r="AH20" s="308"/>
    </row>
    <row r="21" spans="1:34" ht="63" customHeight="1" x14ac:dyDescent="0.2">
      <c r="A21" s="389"/>
      <c r="B21" s="317" t="s">
        <v>240</v>
      </c>
      <c r="C21" s="318"/>
      <c r="D21" s="403" t="s">
        <v>238</v>
      </c>
      <c r="E21" s="260"/>
      <c r="F21" s="260"/>
      <c r="G21" s="261"/>
      <c r="H21" s="262"/>
      <c r="I21" s="260"/>
      <c r="J21" s="260"/>
      <c r="K21" s="261"/>
      <c r="L21" s="262"/>
      <c r="M21" s="260"/>
      <c r="N21" s="260"/>
      <c r="O21" s="261"/>
      <c r="P21" s="262"/>
      <c r="Q21" s="260"/>
      <c r="R21" s="260"/>
      <c r="S21" s="261"/>
      <c r="T21" s="262"/>
      <c r="U21" s="260"/>
      <c r="V21" s="260"/>
      <c r="W21" s="261"/>
      <c r="X21" s="262"/>
      <c r="Y21" s="260"/>
      <c r="Z21" s="286">
        <f>0.85*Z19</f>
        <v>18.275747401039997</v>
      </c>
      <c r="AA21" s="286">
        <f>0.85*AA19</f>
        <v>11.414294174479432</v>
      </c>
      <c r="AB21" s="312">
        <v>3</v>
      </c>
      <c r="AC21" s="306"/>
      <c r="AD21" s="307"/>
      <c r="AE21" s="307"/>
      <c r="AF21" s="307"/>
      <c r="AG21" s="307"/>
      <c r="AH21" s="308"/>
    </row>
    <row r="22" spans="1:34" ht="57" customHeight="1" x14ac:dyDescent="0.2">
      <c r="A22" s="389"/>
      <c r="B22" s="319"/>
      <c r="C22" s="320"/>
      <c r="D22" s="403"/>
      <c r="E22" s="260"/>
      <c r="F22" s="260"/>
      <c r="G22" s="261"/>
      <c r="H22" s="261"/>
      <c r="I22" s="260"/>
      <c r="J22" s="260"/>
      <c r="K22" s="261"/>
      <c r="L22" s="261"/>
      <c r="M22" s="260"/>
      <c r="N22" s="260"/>
      <c r="O22" s="261"/>
      <c r="P22" s="261"/>
      <c r="Q22" s="260"/>
      <c r="R22" s="260"/>
      <c r="S22" s="261"/>
      <c r="T22" s="261"/>
      <c r="U22" s="260"/>
      <c r="V22" s="260"/>
      <c r="W22" s="261"/>
      <c r="X22" s="261"/>
      <c r="Y22" s="260"/>
      <c r="Z22" s="287">
        <f>0.85*Z20</f>
        <v>17.168554999999998</v>
      </c>
      <c r="AA22" s="287">
        <f>0.85*AA20</f>
        <v>10.724874999999999</v>
      </c>
      <c r="AB22" s="313"/>
      <c r="AC22" s="306"/>
      <c r="AD22" s="307"/>
      <c r="AE22" s="307"/>
      <c r="AF22" s="307"/>
      <c r="AG22" s="307"/>
      <c r="AH22" s="308"/>
    </row>
    <row r="23" spans="1:34" ht="60" customHeight="1" x14ac:dyDescent="0.2">
      <c r="A23" s="389"/>
      <c r="B23" s="321" t="s">
        <v>228</v>
      </c>
      <c r="C23" s="322"/>
      <c r="D23" s="323"/>
      <c r="E23" s="395">
        <v>28.58</v>
      </c>
      <c r="F23" s="395">
        <v>17.97</v>
      </c>
      <c r="G23" s="397">
        <v>3</v>
      </c>
      <c r="H23" s="257" t="s">
        <v>116</v>
      </c>
      <c r="I23" s="257" t="s">
        <v>64</v>
      </c>
      <c r="J23" s="400">
        <v>3</v>
      </c>
      <c r="K23" s="368" t="s">
        <v>61</v>
      </c>
      <c r="L23" s="368" t="s">
        <v>62</v>
      </c>
      <c r="M23" s="374">
        <v>3</v>
      </c>
      <c r="N23" s="260"/>
      <c r="O23" s="260"/>
      <c r="P23" s="261"/>
      <c r="Q23" s="260"/>
      <c r="R23" s="260"/>
      <c r="S23" s="261"/>
      <c r="T23" s="262"/>
      <c r="U23" s="262"/>
      <c r="V23" s="261"/>
      <c r="W23" s="262"/>
      <c r="X23" s="261"/>
      <c r="Y23" s="262"/>
      <c r="Z23" s="262"/>
      <c r="AA23" s="262"/>
      <c r="AB23" s="262"/>
      <c r="AC23" s="306"/>
      <c r="AD23" s="307"/>
      <c r="AE23" s="307"/>
      <c r="AF23" s="307"/>
      <c r="AG23" s="307"/>
      <c r="AH23" s="308"/>
    </row>
    <row r="24" spans="1:34" ht="57" customHeight="1" x14ac:dyDescent="0.2">
      <c r="A24" s="389"/>
      <c r="B24" s="324"/>
      <c r="C24" s="325"/>
      <c r="D24" s="326"/>
      <c r="E24" s="396"/>
      <c r="F24" s="396"/>
      <c r="G24" s="387"/>
      <c r="H24" s="253" t="s">
        <v>114</v>
      </c>
      <c r="I24" s="253" t="s">
        <v>115</v>
      </c>
      <c r="J24" s="401"/>
      <c r="K24" s="369"/>
      <c r="L24" s="369"/>
      <c r="M24" s="375"/>
      <c r="N24" s="260"/>
      <c r="O24" s="260"/>
      <c r="P24" s="261"/>
      <c r="Q24" s="260"/>
      <c r="R24" s="260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306"/>
      <c r="AD24" s="307"/>
      <c r="AE24" s="307"/>
      <c r="AF24" s="307"/>
      <c r="AG24" s="307"/>
      <c r="AH24" s="308"/>
    </row>
    <row r="25" spans="1:34" ht="62.25" customHeight="1" x14ac:dyDescent="0.2">
      <c r="A25" s="389"/>
      <c r="B25" s="323" t="s">
        <v>180</v>
      </c>
      <c r="C25" s="327" t="s">
        <v>181</v>
      </c>
      <c r="D25" s="328"/>
      <c r="E25" s="233"/>
      <c r="F25" s="233"/>
      <c r="G25" s="261"/>
      <c r="H25" s="263"/>
      <c r="I25" s="263"/>
      <c r="J25" s="261"/>
      <c r="K25" s="263"/>
      <c r="L25" s="263"/>
      <c r="M25" s="261"/>
      <c r="N25" s="273" t="s">
        <v>63</v>
      </c>
      <c r="O25" s="273" t="s">
        <v>64</v>
      </c>
      <c r="P25" s="271">
        <v>3</v>
      </c>
      <c r="Q25" s="258" t="s">
        <v>72</v>
      </c>
      <c r="R25" s="258" t="s">
        <v>73</v>
      </c>
      <c r="S25" s="212">
        <v>3</v>
      </c>
      <c r="T25" s="251">
        <f>'Földgáz árvált.'!F18</f>
        <v>26.667342846438114</v>
      </c>
      <c r="U25" s="251">
        <f>'Földgáz árvált.'!F19</f>
        <v>16.765581599123106</v>
      </c>
      <c r="V25" s="212">
        <v>3</v>
      </c>
      <c r="W25" s="252">
        <f>'Földgáz árvált.'!G18</f>
        <v>29.591168769938612</v>
      </c>
      <c r="X25" s="252">
        <f>'Földgáz árvált.'!G19</f>
        <v>18.603771567443346</v>
      </c>
      <c r="Y25" s="212">
        <v>3</v>
      </c>
      <c r="Z25" s="286">
        <f>0.85*'Földgáz árvált.'!H18</f>
        <v>26.281489429683099</v>
      </c>
      <c r="AA25" s="286">
        <f>0.85*'Földgáz árvált.'!H19</f>
        <v>16.522998114853291</v>
      </c>
      <c r="AB25" s="212">
        <v>3</v>
      </c>
      <c r="AC25" s="306"/>
      <c r="AD25" s="307"/>
      <c r="AE25" s="307"/>
      <c r="AF25" s="307"/>
      <c r="AG25" s="307"/>
      <c r="AH25" s="308"/>
    </row>
    <row r="26" spans="1:34" ht="74.25" customHeight="1" x14ac:dyDescent="0.2">
      <c r="A26" s="389"/>
      <c r="B26" s="326"/>
      <c r="C26" s="327" t="s">
        <v>182</v>
      </c>
      <c r="D26" s="328"/>
      <c r="E26" s="233"/>
      <c r="F26" s="233"/>
      <c r="G26" s="261"/>
      <c r="H26" s="263"/>
      <c r="I26" s="263"/>
      <c r="J26" s="261"/>
      <c r="K26" s="261"/>
      <c r="L26" s="261"/>
      <c r="M26" s="261"/>
      <c r="N26" s="271" t="s">
        <v>65</v>
      </c>
      <c r="O26" s="271" t="s">
        <v>62</v>
      </c>
      <c r="P26" s="271">
        <v>3</v>
      </c>
      <c r="Q26" s="258" t="s">
        <v>74</v>
      </c>
      <c r="R26" s="258" t="s">
        <v>75</v>
      </c>
      <c r="S26" s="212">
        <v>3</v>
      </c>
      <c r="T26" s="251">
        <f>'Földgáz árvált.'!F22</f>
        <v>31.587581414953615</v>
      </c>
      <c r="U26" s="251">
        <f>'Földgáz árvált.'!F23</f>
        <v>20.740293894685458</v>
      </c>
      <c r="V26" s="212">
        <v>3</v>
      </c>
      <c r="W26" s="252">
        <f>'Földgáz árvált.'!G22</f>
        <v>35.050865699914148</v>
      </c>
      <c r="X26" s="252">
        <f>'Földgáz árvált.'!G23</f>
        <v>23.014274069594414</v>
      </c>
      <c r="Y26" s="212">
        <v>3</v>
      </c>
      <c r="Z26" s="286">
        <f>0.85*'Földgáz árvált.'!H22</f>
        <v>31.130536396026461</v>
      </c>
      <c r="AA26" s="286">
        <f>0.85*'Földgáz árvált.'!H23</f>
        <v>20.440199756703635</v>
      </c>
      <c r="AB26" s="212">
        <v>3</v>
      </c>
      <c r="AC26" s="306"/>
      <c r="AD26" s="307"/>
      <c r="AE26" s="307"/>
      <c r="AF26" s="307"/>
      <c r="AG26" s="307"/>
      <c r="AH26" s="308"/>
    </row>
    <row r="27" spans="1:34" ht="73.5" customHeight="1" thickBot="1" x14ac:dyDescent="0.25">
      <c r="A27" s="399"/>
      <c r="B27" s="183" t="s">
        <v>206</v>
      </c>
      <c r="C27" s="329" t="s">
        <v>197</v>
      </c>
      <c r="D27" s="330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271">
        <v>36.08</v>
      </c>
      <c r="X27" s="271">
        <v>23.69</v>
      </c>
      <c r="Y27" s="271">
        <v>3</v>
      </c>
      <c r="Z27" s="175"/>
      <c r="AA27" s="175"/>
      <c r="AB27" s="175"/>
      <c r="AC27" s="309"/>
      <c r="AD27" s="310"/>
      <c r="AE27" s="310"/>
      <c r="AF27" s="310"/>
      <c r="AG27" s="310"/>
      <c r="AH27" s="311"/>
    </row>
    <row r="28" spans="1:34" x14ac:dyDescent="0.2">
      <c r="A28" s="25"/>
      <c r="B28" s="26"/>
      <c r="C28" s="26"/>
      <c r="D28" s="26"/>
      <c r="E28" s="26"/>
      <c r="F28" s="26"/>
      <c r="G28" s="27"/>
    </row>
    <row r="29" spans="1:34" ht="15.75" x14ac:dyDescent="0.25">
      <c r="A29" s="3" t="s">
        <v>20</v>
      </c>
      <c r="B29" s="26"/>
      <c r="C29" s="26"/>
      <c r="D29" s="26"/>
      <c r="E29" s="26"/>
      <c r="F29" s="26"/>
      <c r="G29" s="27"/>
      <c r="J29" s="367" t="s">
        <v>58</v>
      </c>
      <c r="K29" s="367"/>
      <c r="L29" s="367"/>
      <c r="M29" s="367"/>
      <c r="N29" s="367"/>
      <c r="O29" s="367"/>
    </row>
    <row r="30" spans="1:34" x14ac:dyDescent="0.2">
      <c r="G30" s="27"/>
    </row>
    <row r="31" spans="1:34" ht="43.5" customHeight="1" x14ac:dyDescent="0.2">
      <c r="A31" s="426" t="s">
        <v>123</v>
      </c>
      <c r="B31" s="427"/>
      <c r="C31" s="427"/>
      <c r="D31" s="427"/>
      <c r="E31" s="427"/>
      <c r="F31" s="427"/>
      <c r="G31" s="428"/>
      <c r="I31" s="276"/>
      <c r="J31" s="359" t="s">
        <v>235</v>
      </c>
      <c r="K31" s="360"/>
      <c r="L31" s="360"/>
      <c r="M31" s="360"/>
      <c r="N31" s="360"/>
      <c r="O31" s="360"/>
      <c r="P31" s="361"/>
    </row>
    <row r="32" spans="1:34" ht="15" customHeight="1" x14ac:dyDescent="0.25">
      <c r="A32" s="31" t="s">
        <v>124</v>
      </c>
      <c r="B32" s="26"/>
      <c r="C32" s="26"/>
      <c r="D32" s="26"/>
      <c r="E32" s="26"/>
      <c r="F32" s="26"/>
      <c r="G32" s="27"/>
      <c r="I32" s="379"/>
      <c r="J32" s="370" t="s">
        <v>57</v>
      </c>
      <c r="K32" s="362"/>
      <c r="L32" s="362"/>
      <c r="M32" s="362"/>
      <c r="N32" s="362"/>
      <c r="O32" s="362"/>
      <c r="P32" s="363"/>
    </row>
    <row r="33" spans="1:16" ht="30" customHeight="1" x14ac:dyDescent="0.2">
      <c r="A33" s="432" t="s">
        <v>49</v>
      </c>
      <c r="B33" s="433"/>
      <c r="C33" s="433"/>
      <c r="D33" s="433"/>
      <c r="E33" s="433"/>
      <c r="F33" s="433"/>
      <c r="G33" s="434"/>
      <c r="I33" s="380"/>
      <c r="J33" s="371"/>
      <c r="K33" s="372"/>
      <c r="L33" s="372"/>
      <c r="M33" s="372"/>
      <c r="N33" s="372"/>
      <c r="O33" s="372"/>
      <c r="P33" s="373"/>
    </row>
    <row r="34" spans="1:16" ht="30" customHeight="1" x14ac:dyDescent="0.2">
      <c r="A34" s="435"/>
      <c r="B34" s="433"/>
      <c r="C34" s="433"/>
      <c r="D34" s="433"/>
      <c r="E34" s="433"/>
      <c r="F34" s="433"/>
      <c r="G34" s="434"/>
      <c r="I34" s="436"/>
      <c r="J34" s="370" t="s">
        <v>59</v>
      </c>
      <c r="K34" s="362"/>
      <c r="L34" s="362"/>
      <c r="M34" s="362"/>
      <c r="N34" s="362"/>
      <c r="O34" s="362"/>
      <c r="P34" s="363"/>
    </row>
    <row r="35" spans="1:16" ht="14.25" customHeight="1" x14ac:dyDescent="0.2">
      <c r="A35" s="30"/>
      <c r="B35" s="28"/>
      <c r="C35" s="28"/>
      <c r="D35" s="28"/>
      <c r="E35" s="28"/>
      <c r="F35" s="28"/>
      <c r="G35" s="29"/>
      <c r="I35" s="437"/>
      <c r="J35" s="371"/>
      <c r="K35" s="372"/>
      <c r="L35" s="372"/>
      <c r="M35" s="372"/>
      <c r="N35" s="372"/>
      <c r="O35" s="372"/>
      <c r="P35" s="373"/>
    </row>
    <row r="36" spans="1:16" ht="20.25" customHeight="1" x14ac:dyDescent="0.25">
      <c r="A36" s="423" t="s">
        <v>50</v>
      </c>
      <c r="B36" s="424"/>
      <c r="C36" s="424"/>
      <c r="D36" s="424"/>
      <c r="E36" s="424"/>
      <c r="F36" s="424"/>
      <c r="G36" s="425"/>
      <c r="I36" s="429"/>
      <c r="J36" s="370" t="s">
        <v>56</v>
      </c>
      <c r="K36" s="362"/>
      <c r="L36" s="362"/>
      <c r="M36" s="362"/>
      <c r="N36" s="362"/>
      <c r="O36" s="362"/>
      <c r="P36" s="363"/>
    </row>
    <row r="37" spans="1:16" ht="15.75" customHeight="1" x14ac:dyDescent="0.2">
      <c r="A37" s="31"/>
      <c r="B37" s="32" t="s">
        <v>19</v>
      </c>
      <c r="C37" s="32"/>
      <c r="D37" s="32"/>
      <c r="E37" s="12"/>
      <c r="F37" s="12"/>
      <c r="G37" s="33"/>
      <c r="H37" s="34"/>
      <c r="I37" s="430"/>
      <c r="J37" s="364"/>
      <c r="K37" s="365"/>
      <c r="L37" s="365"/>
      <c r="M37" s="365"/>
      <c r="N37" s="365"/>
      <c r="O37" s="365"/>
      <c r="P37" s="366"/>
    </row>
    <row r="38" spans="1:16" ht="30" customHeight="1" x14ac:dyDescent="0.2">
      <c r="A38" s="31"/>
      <c r="B38" s="134" t="s">
        <v>23</v>
      </c>
      <c r="C38" s="32"/>
      <c r="D38" s="32"/>
      <c r="E38" s="32"/>
      <c r="F38" s="12"/>
      <c r="G38" s="33"/>
      <c r="H38" s="34"/>
      <c r="I38" s="431"/>
      <c r="J38" s="371"/>
      <c r="K38" s="372"/>
      <c r="L38" s="372"/>
      <c r="M38" s="372"/>
      <c r="N38" s="372"/>
      <c r="O38" s="372"/>
      <c r="P38" s="373"/>
    </row>
    <row r="39" spans="1:16" ht="38.25" customHeight="1" thickBot="1" x14ac:dyDescent="0.25">
      <c r="A39" s="31"/>
      <c r="B39" s="134" t="s">
        <v>22</v>
      </c>
      <c r="C39" s="32"/>
      <c r="D39" s="32"/>
      <c r="E39" s="12"/>
      <c r="F39" s="12"/>
      <c r="G39" s="33"/>
      <c r="H39" s="34"/>
      <c r="I39" s="438"/>
      <c r="J39" s="317" t="s">
        <v>151</v>
      </c>
      <c r="K39" s="362"/>
      <c r="L39" s="362"/>
      <c r="M39" s="362"/>
      <c r="N39" s="362"/>
      <c r="O39" s="362"/>
      <c r="P39" s="363"/>
    </row>
    <row r="40" spans="1:16" ht="68.25" customHeight="1" thickBot="1" x14ac:dyDescent="0.25">
      <c r="A40" s="31"/>
      <c r="B40" s="35" t="s">
        <v>18</v>
      </c>
      <c r="C40" s="283" t="s">
        <v>1</v>
      </c>
      <c r="D40" s="404" t="s">
        <v>2</v>
      </c>
      <c r="E40" s="405"/>
      <c r="F40" s="406"/>
      <c r="G40" s="33"/>
      <c r="H40" s="34"/>
      <c r="I40" s="439"/>
      <c r="J40" s="364"/>
      <c r="K40" s="365"/>
      <c r="L40" s="365"/>
      <c r="M40" s="365"/>
      <c r="N40" s="365"/>
      <c r="O40" s="365"/>
      <c r="P40" s="366"/>
    </row>
    <row r="41" spans="1:16" ht="21.75" customHeight="1" thickBot="1" x14ac:dyDescent="0.25">
      <c r="A41" s="31"/>
      <c r="B41" s="36" t="s">
        <v>3</v>
      </c>
      <c r="C41" s="282" t="s">
        <v>4</v>
      </c>
      <c r="D41" s="420" t="s">
        <v>5</v>
      </c>
      <c r="E41" s="421"/>
      <c r="F41" s="422"/>
      <c r="G41" s="33"/>
      <c r="H41" s="34"/>
      <c r="I41" s="90"/>
      <c r="J41" s="317" t="s">
        <v>152</v>
      </c>
      <c r="K41" s="362"/>
      <c r="L41" s="362"/>
      <c r="M41" s="362"/>
      <c r="N41" s="362"/>
      <c r="O41" s="362"/>
      <c r="P41" s="363"/>
    </row>
    <row r="42" spans="1:16" ht="20.25" customHeight="1" x14ac:dyDescent="0.2">
      <c r="A42" s="31"/>
      <c r="B42" s="412" t="s">
        <v>6</v>
      </c>
      <c r="C42" s="285" t="s">
        <v>7</v>
      </c>
      <c r="D42" s="414" t="s">
        <v>9</v>
      </c>
      <c r="E42" s="415"/>
      <c r="F42" s="416"/>
      <c r="G42" s="33"/>
      <c r="H42" s="34"/>
      <c r="I42" s="91"/>
      <c r="J42" s="364"/>
      <c r="K42" s="365"/>
      <c r="L42" s="365"/>
      <c r="M42" s="365"/>
      <c r="N42" s="365"/>
      <c r="O42" s="365"/>
      <c r="P42" s="366"/>
    </row>
    <row r="43" spans="1:16" ht="20.25" customHeight="1" thickBot="1" x14ac:dyDescent="0.25">
      <c r="A43" s="31"/>
      <c r="B43" s="413"/>
      <c r="C43" s="284" t="s">
        <v>8</v>
      </c>
      <c r="D43" s="417" t="s">
        <v>10</v>
      </c>
      <c r="E43" s="418"/>
      <c r="F43" s="419"/>
      <c r="G43" s="33"/>
      <c r="H43" s="34"/>
      <c r="I43" s="92"/>
      <c r="J43" s="371"/>
      <c r="K43" s="372"/>
      <c r="L43" s="372"/>
      <c r="M43" s="372"/>
      <c r="N43" s="372"/>
      <c r="O43" s="372"/>
      <c r="P43" s="373"/>
    </row>
    <row r="44" spans="1:16" ht="26.25" customHeight="1" thickBot="1" x14ac:dyDescent="0.25">
      <c r="A44" s="31"/>
      <c r="B44" s="37" t="s">
        <v>13</v>
      </c>
      <c r="C44" s="282" t="s">
        <v>11</v>
      </c>
      <c r="D44" s="420" t="s">
        <v>12</v>
      </c>
      <c r="E44" s="421"/>
      <c r="F44" s="422"/>
      <c r="G44" s="33"/>
      <c r="H44" s="34"/>
      <c r="I44" s="353"/>
      <c r="J44" s="473" t="s">
        <v>84</v>
      </c>
      <c r="K44" s="474"/>
      <c r="L44" s="474"/>
      <c r="M44" s="474"/>
      <c r="N44" s="474"/>
      <c r="O44" s="474"/>
      <c r="P44" s="475"/>
    </row>
    <row r="45" spans="1:16" ht="18" customHeight="1" x14ac:dyDescent="0.2">
      <c r="A45" s="31"/>
      <c r="B45" s="12"/>
      <c r="C45" s="12"/>
      <c r="D45" s="12"/>
      <c r="E45" s="12"/>
      <c r="F45" s="12"/>
      <c r="G45" s="33"/>
      <c r="H45" s="34"/>
      <c r="I45" s="354"/>
      <c r="J45" s="476"/>
      <c r="K45" s="477"/>
      <c r="L45" s="477"/>
      <c r="M45" s="477"/>
      <c r="N45" s="477"/>
      <c r="O45" s="477"/>
      <c r="P45" s="478"/>
    </row>
    <row r="46" spans="1:16" ht="22.5" customHeight="1" x14ac:dyDescent="0.2">
      <c r="A46" s="31"/>
      <c r="B46" s="446" t="s">
        <v>51</v>
      </c>
      <c r="C46" s="447"/>
      <c r="D46" s="447"/>
      <c r="E46" s="447"/>
      <c r="F46" s="447"/>
      <c r="G46" s="33"/>
      <c r="H46" s="34"/>
      <c r="I46" s="467"/>
      <c r="J46" s="370" t="s">
        <v>159</v>
      </c>
      <c r="K46" s="362"/>
      <c r="L46" s="362"/>
      <c r="M46" s="362"/>
      <c r="N46" s="362"/>
      <c r="O46" s="362"/>
      <c r="P46" s="363"/>
    </row>
    <row r="47" spans="1:16" ht="22.5" customHeight="1" x14ac:dyDescent="0.2">
      <c r="A47" s="31"/>
      <c r="B47" s="447"/>
      <c r="C47" s="447"/>
      <c r="D47" s="447"/>
      <c r="E47" s="447"/>
      <c r="F47" s="447"/>
      <c r="G47" s="33"/>
      <c r="H47" s="34"/>
      <c r="I47" s="468"/>
      <c r="J47" s="371"/>
      <c r="K47" s="372"/>
      <c r="L47" s="372"/>
      <c r="M47" s="372"/>
      <c r="N47" s="372"/>
      <c r="O47" s="372"/>
      <c r="P47" s="373"/>
    </row>
    <row r="48" spans="1:16" ht="10.5" customHeight="1" thickBot="1" x14ac:dyDescent="0.25">
      <c r="A48" s="31"/>
      <c r="B48" s="12"/>
      <c r="C48" s="12"/>
      <c r="D48" s="12"/>
      <c r="E48" s="12"/>
      <c r="F48" s="12"/>
      <c r="G48" s="33"/>
      <c r="H48" s="34"/>
      <c r="I48" s="469"/>
      <c r="J48" s="370" t="s">
        <v>160</v>
      </c>
      <c r="K48" s="362"/>
      <c r="L48" s="362"/>
      <c r="M48" s="362"/>
      <c r="N48" s="362"/>
      <c r="O48" s="362"/>
      <c r="P48" s="363"/>
    </row>
    <row r="49" spans="1:20" ht="35.25" customHeight="1" thickBot="1" x14ac:dyDescent="0.25">
      <c r="A49" s="31"/>
      <c r="B49" s="35" t="s">
        <v>18</v>
      </c>
      <c r="C49" s="404" t="s">
        <v>1</v>
      </c>
      <c r="D49" s="406"/>
      <c r="E49" s="404" t="s">
        <v>2</v>
      </c>
      <c r="F49" s="406"/>
      <c r="G49" s="33"/>
      <c r="H49" s="34"/>
      <c r="I49" s="470"/>
      <c r="J49" s="371"/>
      <c r="K49" s="372"/>
      <c r="L49" s="372"/>
      <c r="M49" s="372"/>
      <c r="N49" s="372"/>
      <c r="O49" s="372"/>
      <c r="P49" s="373"/>
    </row>
    <row r="50" spans="1:20" ht="47.25" customHeight="1" thickBot="1" x14ac:dyDescent="0.25">
      <c r="A50" s="31"/>
      <c r="B50" s="37" t="s">
        <v>6</v>
      </c>
      <c r="C50" s="420" t="s">
        <v>14</v>
      </c>
      <c r="D50" s="422"/>
      <c r="E50" s="420" t="s">
        <v>15</v>
      </c>
      <c r="F50" s="422"/>
      <c r="G50" s="33"/>
      <c r="H50" s="34"/>
      <c r="I50" s="471"/>
      <c r="J50" s="317" t="s">
        <v>183</v>
      </c>
      <c r="K50" s="362"/>
      <c r="L50" s="362"/>
      <c r="M50" s="362"/>
      <c r="N50" s="362"/>
      <c r="O50" s="362"/>
      <c r="P50" s="363"/>
    </row>
    <row r="51" spans="1:20" ht="58.5" customHeight="1" thickBot="1" x14ac:dyDescent="0.25">
      <c r="A51" s="31"/>
      <c r="B51" s="37" t="s">
        <v>13</v>
      </c>
      <c r="C51" s="420" t="s">
        <v>16</v>
      </c>
      <c r="D51" s="422"/>
      <c r="E51" s="420" t="s">
        <v>17</v>
      </c>
      <c r="F51" s="422"/>
      <c r="G51" s="33"/>
      <c r="H51" s="34"/>
      <c r="I51" s="472"/>
      <c r="J51" s="364"/>
      <c r="K51" s="365"/>
      <c r="L51" s="365"/>
      <c r="M51" s="365"/>
      <c r="N51" s="365"/>
      <c r="O51" s="365"/>
      <c r="P51" s="366"/>
    </row>
    <row r="52" spans="1:20" ht="17.25" customHeight="1" x14ac:dyDescent="0.2">
      <c r="A52" s="31"/>
      <c r="B52" s="12"/>
      <c r="C52" s="12"/>
      <c r="D52" s="12"/>
      <c r="E52" s="12"/>
      <c r="F52" s="12"/>
      <c r="G52" s="33"/>
      <c r="H52" s="34"/>
      <c r="I52" s="464"/>
      <c r="J52" s="317" t="s">
        <v>220</v>
      </c>
      <c r="K52" s="362"/>
      <c r="L52" s="362"/>
      <c r="M52" s="362"/>
      <c r="N52" s="362"/>
      <c r="O52" s="362"/>
      <c r="P52" s="363"/>
    </row>
    <row r="53" spans="1:20" ht="10.5" customHeight="1" x14ac:dyDescent="0.2">
      <c r="A53" s="453" t="s">
        <v>21</v>
      </c>
      <c r="B53" s="454"/>
      <c r="C53" s="454"/>
      <c r="D53" s="454"/>
      <c r="E53" s="454"/>
      <c r="F53" s="454"/>
      <c r="G53" s="33"/>
      <c r="H53" s="34"/>
      <c r="I53" s="465"/>
      <c r="J53" s="364"/>
      <c r="K53" s="365"/>
      <c r="L53" s="365"/>
      <c r="M53" s="365"/>
      <c r="N53" s="365"/>
      <c r="O53" s="365"/>
      <c r="P53" s="366"/>
    </row>
    <row r="54" spans="1:20" ht="18" customHeight="1" x14ac:dyDescent="0.2">
      <c r="A54" s="453"/>
      <c r="B54" s="454"/>
      <c r="C54" s="454"/>
      <c r="D54" s="454"/>
      <c r="E54" s="454"/>
      <c r="F54" s="454"/>
      <c r="G54" s="33"/>
      <c r="H54" s="34"/>
      <c r="I54" s="466"/>
      <c r="J54" s="371"/>
      <c r="K54" s="372"/>
      <c r="L54" s="372"/>
      <c r="M54" s="372"/>
      <c r="N54" s="372"/>
      <c r="O54" s="372"/>
      <c r="P54" s="373"/>
    </row>
    <row r="55" spans="1:20" ht="45" customHeight="1" x14ac:dyDescent="0.2">
      <c r="A55" s="453"/>
      <c r="B55" s="454"/>
      <c r="C55" s="454"/>
      <c r="D55" s="454"/>
      <c r="E55" s="454"/>
      <c r="F55" s="454"/>
      <c r="G55" s="33"/>
      <c r="H55" s="34"/>
      <c r="I55" s="227"/>
      <c r="J55" s="317" t="s">
        <v>218</v>
      </c>
      <c r="K55" s="362"/>
      <c r="L55" s="362"/>
      <c r="M55" s="362"/>
      <c r="N55" s="362"/>
      <c r="O55" s="362"/>
      <c r="P55" s="363"/>
    </row>
    <row r="56" spans="1:20" ht="15" customHeight="1" x14ac:dyDescent="0.2">
      <c r="A56" s="25"/>
      <c r="B56" s="26"/>
      <c r="C56" s="26"/>
      <c r="D56" s="26"/>
      <c r="E56" s="26"/>
      <c r="F56" s="26"/>
      <c r="G56" s="27"/>
      <c r="I56" s="462"/>
      <c r="J56" s="317" t="s">
        <v>219</v>
      </c>
      <c r="K56" s="362"/>
      <c r="L56" s="362"/>
      <c r="M56" s="362"/>
      <c r="N56" s="362"/>
      <c r="O56" s="362"/>
      <c r="P56" s="363"/>
    </row>
    <row r="57" spans="1:20" ht="33" customHeight="1" x14ac:dyDescent="0.2">
      <c r="A57" s="432" t="s">
        <v>52</v>
      </c>
      <c r="B57" s="451"/>
      <c r="C57" s="451"/>
      <c r="D57" s="451"/>
      <c r="E57" s="451"/>
      <c r="F57" s="451"/>
      <c r="G57" s="27"/>
      <c r="I57" s="463"/>
      <c r="J57" s="371"/>
      <c r="K57" s="372"/>
      <c r="L57" s="372"/>
      <c r="M57" s="372"/>
      <c r="N57" s="372"/>
      <c r="O57" s="372"/>
      <c r="P57" s="373"/>
    </row>
    <row r="58" spans="1:20" ht="37.5" customHeight="1" x14ac:dyDescent="0.2">
      <c r="A58" s="452"/>
      <c r="B58" s="451"/>
      <c r="C58" s="451"/>
      <c r="D58" s="451"/>
      <c r="E58" s="451"/>
      <c r="F58" s="451"/>
      <c r="G58" s="27"/>
      <c r="I58" s="459"/>
      <c r="J58" s="317" t="s">
        <v>233</v>
      </c>
      <c r="K58" s="362"/>
      <c r="L58" s="362"/>
      <c r="M58" s="362"/>
      <c r="N58" s="362"/>
      <c r="O58" s="362"/>
      <c r="P58" s="363"/>
    </row>
    <row r="59" spans="1:20" ht="30" customHeight="1" x14ac:dyDescent="0.2">
      <c r="G59" s="27"/>
      <c r="I59" s="460"/>
      <c r="J59" s="364"/>
      <c r="K59" s="365"/>
      <c r="L59" s="365"/>
      <c r="M59" s="365"/>
      <c r="N59" s="365"/>
      <c r="O59" s="365"/>
      <c r="P59" s="366"/>
    </row>
    <row r="60" spans="1:20" ht="32.25" customHeight="1" x14ac:dyDescent="0.2">
      <c r="A60" s="448" t="s">
        <v>217</v>
      </c>
      <c r="B60" s="449"/>
      <c r="C60" s="449"/>
      <c r="D60" s="449"/>
      <c r="E60" s="449"/>
      <c r="F60" s="449"/>
      <c r="G60" s="27"/>
      <c r="I60" s="461"/>
      <c r="J60" s="456"/>
      <c r="K60" s="457"/>
      <c r="L60" s="457"/>
      <c r="M60" s="457"/>
      <c r="N60" s="457"/>
      <c r="O60" s="457"/>
      <c r="P60" s="458"/>
      <c r="T60" s="297"/>
    </row>
    <row r="61" spans="1:20" ht="16.5" customHeight="1" x14ac:dyDescent="0.2">
      <c r="A61" s="450"/>
      <c r="B61" s="449"/>
      <c r="C61" s="449"/>
      <c r="D61" s="449"/>
      <c r="E61" s="449"/>
      <c r="F61" s="449"/>
      <c r="G61" s="27"/>
      <c r="I61" s="300"/>
      <c r="J61" s="317" t="s">
        <v>243</v>
      </c>
      <c r="K61" s="483"/>
      <c r="L61" s="483"/>
      <c r="M61" s="483"/>
      <c r="N61" s="483"/>
      <c r="O61" s="483"/>
      <c r="P61" s="318"/>
      <c r="T61" s="297"/>
    </row>
    <row r="62" spans="1:20" x14ac:dyDescent="0.2">
      <c r="A62" s="444" t="s">
        <v>53</v>
      </c>
      <c r="B62" s="365"/>
      <c r="C62" s="365"/>
      <c r="D62" s="365"/>
      <c r="E62" s="365"/>
      <c r="F62" s="365"/>
      <c r="G62" s="27"/>
      <c r="I62" s="301"/>
      <c r="J62" s="484"/>
      <c r="K62" s="427"/>
      <c r="L62" s="427"/>
      <c r="M62" s="427"/>
      <c r="N62" s="427"/>
      <c r="O62" s="427"/>
      <c r="P62" s="485"/>
    </row>
    <row r="63" spans="1:20" x14ac:dyDescent="0.2">
      <c r="A63" s="445"/>
      <c r="B63" s="365"/>
      <c r="C63" s="365"/>
      <c r="D63" s="365"/>
      <c r="E63" s="365"/>
      <c r="F63" s="365"/>
      <c r="G63" s="27"/>
      <c r="I63" s="302"/>
      <c r="J63" s="319"/>
      <c r="K63" s="486"/>
      <c r="L63" s="486"/>
      <c r="M63" s="486"/>
      <c r="N63" s="486"/>
      <c r="O63" s="486"/>
      <c r="P63" s="320"/>
    </row>
    <row r="64" spans="1:20" ht="14.25" customHeight="1" x14ac:dyDescent="0.2">
      <c r="A64" s="445"/>
      <c r="B64" s="365"/>
      <c r="C64" s="365"/>
      <c r="D64" s="365"/>
      <c r="E64" s="365"/>
      <c r="F64" s="365"/>
      <c r="G64" s="27"/>
      <c r="I64" s="487"/>
      <c r="J64" s="317" t="s">
        <v>244</v>
      </c>
      <c r="K64" s="483"/>
      <c r="L64" s="483"/>
      <c r="M64" s="483"/>
      <c r="N64" s="483"/>
      <c r="O64" s="483"/>
      <c r="P64" s="318"/>
    </row>
    <row r="65" spans="1:16" ht="14.25" customHeight="1" x14ac:dyDescent="0.2">
      <c r="A65" s="445"/>
      <c r="B65" s="365"/>
      <c r="C65" s="365"/>
      <c r="D65" s="365"/>
      <c r="E65" s="365"/>
      <c r="F65" s="365"/>
      <c r="G65" s="27"/>
      <c r="I65" s="488"/>
      <c r="J65" s="484"/>
      <c r="K65" s="427"/>
      <c r="L65" s="427"/>
      <c r="M65" s="427"/>
      <c r="N65" s="427"/>
      <c r="O65" s="427"/>
      <c r="P65" s="485"/>
    </row>
    <row r="66" spans="1:16" ht="15.75" customHeight="1" x14ac:dyDescent="0.2">
      <c r="A66" s="440" t="s">
        <v>60</v>
      </c>
      <c r="B66" s="440"/>
      <c r="C66" s="440"/>
      <c r="D66" s="440"/>
      <c r="E66" s="440"/>
      <c r="F66" s="440"/>
      <c r="G66" s="441"/>
      <c r="I66" s="489"/>
      <c r="J66" s="319"/>
      <c r="K66" s="486"/>
      <c r="L66" s="486"/>
      <c r="M66" s="486"/>
      <c r="N66" s="486"/>
      <c r="O66" s="486"/>
      <c r="P66" s="320"/>
    </row>
    <row r="67" spans="1:16" ht="15" thickBot="1" x14ac:dyDescent="0.25">
      <c r="A67" s="442"/>
      <c r="B67" s="442"/>
      <c r="C67" s="442"/>
      <c r="D67" s="442"/>
      <c r="E67" s="442"/>
      <c r="F67" s="442"/>
      <c r="G67" s="443"/>
      <c r="I67" s="482"/>
      <c r="J67" s="317" t="s">
        <v>249</v>
      </c>
      <c r="K67" s="483"/>
      <c r="L67" s="483"/>
      <c r="M67" s="483"/>
      <c r="N67" s="483"/>
      <c r="O67" s="483"/>
      <c r="P67" s="318"/>
    </row>
    <row r="68" spans="1:16" x14ac:dyDescent="0.2">
      <c r="I68" s="482"/>
      <c r="J68" s="484"/>
      <c r="K68" s="427"/>
      <c r="L68" s="427"/>
      <c r="M68" s="427"/>
      <c r="N68" s="427"/>
      <c r="O68" s="427"/>
      <c r="P68" s="485"/>
    </row>
    <row r="69" spans="1:16" x14ac:dyDescent="0.2">
      <c r="I69" s="482"/>
      <c r="J69" s="319"/>
      <c r="K69" s="486"/>
      <c r="L69" s="486"/>
      <c r="M69" s="486"/>
      <c r="N69" s="486"/>
      <c r="O69" s="486"/>
      <c r="P69" s="320"/>
    </row>
    <row r="70" spans="1:16" ht="51.75" customHeight="1" x14ac:dyDescent="0.2">
      <c r="I70" s="296"/>
      <c r="J70" s="317" t="s">
        <v>250</v>
      </c>
      <c r="K70" s="483"/>
      <c r="L70" s="483"/>
      <c r="M70" s="483"/>
      <c r="N70" s="483"/>
      <c r="O70" s="483"/>
      <c r="P70" s="318"/>
    </row>
    <row r="71" spans="1:16" x14ac:dyDescent="0.2">
      <c r="I71" s="490"/>
      <c r="J71" s="455" t="s">
        <v>167</v>
      </c>
      <c r="K71" s="455"/>
      <c r="L71" s="455"/>
      <c r="M71" s="455"/>
      <c r="N71" s="455"/>
      <c r="O71" s="455"/>
      <c r="P71" s="455"/>
    </row>
    <row r="72" spans="1:16" x14ac:dyDescent="0.2">
      <c r="I72" s="490"/>
      <c r="J72" s="455"/>
      <c r="K72" s="455"/>
      <c r="L72" s="455"/>
      <c r="M72" s="455"/>
      <c r="N72" s="455"/>
      <c r="O72" s="455"/>
      <c r="P72" s="455"/>
    </row>
  </sheetData>
  <customSheetViews>
    <customSheetView guid="{87755C39-82B0-423E-AF87-9F8543937A84}" scale="75" fitToPage="1" showRuler="0" topLeftCell="A13">
      <selection activeCell="H20" sqref="H20"/>
      <pageMargins left="0.75" right="0.75" top="1" bottom="1" header="0.5" footer="0.5"/>
      <pageSetup paperSize="8" scale="50" orientation="portrait" r:id="rId1"/>
      <headerFooter alignWithMargins="0"/>
    </customSheetView>
  </customSheetViews>
  <mergeCells count="165">
    <mergeCell ref="AI2:AK2"/>
    <mergeCell ref="AI4:AI6"/>
    <mergeCell ref="AJ4:AJ6"/>
    <mergeCell ref="AK4:AK6"/>
    <mergeCell ref="I67:I69"/>
    <mergeCell ref="J67:P69"/>
    <mergeCell ref="J70:P70"/>
    <mergeCell ref="J71:P72"/>
    <mergeCell ref="I61:I63"/>
    <mergeCell ref="J61:P63"/>
    <mergeCell ref="I64:I66"/>
    <mergeCell ref="J64:P66"/>
    <mergeCell ref="I71:I72"/>
    <mergeCell ref="AB15:AB16"/>
    <mergeCell ref="AB17:AB18"/>
    <mergeCell ref="AB19:AB20"/>
    <mergeCell ref="K2:M2"/>
    <mergeCell ref="N2:P2"/>
    <mergeCell ref="T4:T6"/>
    <mergeCell ref="AB4:AB6"/>
    <mergeCell ref="Z2:AB2"/>
    <mergeCell ref="W2:Y2"/>
    <mergeCell ref="W4:W6"/>
    <mergeCell ref="X4:X6"/>
    <mergeCell ref="AC2:AE2"/>
    <mergeCell ref="AC4:AC6"/>
    <mergeCell ref="AD4:AD6"/>
    <mergeCell ref="AE4:AE6"/>
    <mergeCell ref="J55:P55"/>
    <mergeCell ref="J58:P60"/>
    <mergeCell ref="I58:I60"/>
    <mergeCell ref="I56:I57"/>
    <mergeCell ref="J56:P57"/>
    <mergeCell ref="I52:I54"/>
    <mergeCell ref="J52:P54"/>
    <mergeCell ref="I46:I47"/>
    <mergeCell ref="J46:P47"/>
    <mergeCell ref="I48:I49"/>
    <mergeCell ref="Q2:S2"/>
    <mergeCell ref="N4:N6"/>
    <mergeCell ref="M15:M16"/>
    <mergeCell ref="Y19:Y20"/>
    <mergeCell ref="J50:P51"/>
    <mergeCell ref="I50:I51"/>
    <mergeCell ref="J36:P38"/>
    <mergeCell ref="J44:P45"/>
    <mergeCell ref="J34:P35"/>
    <mergeCell ref="A33:G34"/>
    <mergeCell ref="D41:F41"/>
    <mergeCell ref="I34:I35"/>
    <mergeCell ref="I39:I40"/>
    <mergeCell ref="A66:G67"/>
    <mergeCell ref="A62:F65"/>
    <mergeCell ref="B46:F47"/>
    <mergeCell ref="E49:F49"/>
    <mergeCell ref="E50:F50"/>
    <mergeCell ref="A60:F61"/>
    <mergeCell ref="A57:F58"/>
    <mergeCell ref="A53:F55"/>
    <mergeCell ref="E51:F51"/>
    <mergeCell ref="C49:D49"/>
    <mergeCell ref="C50:D50"/>
    <mergeCell ref="C51:D51"/>
    <mergeCell ref="E17:E18"/>
    <mergeCell ref="F19:F20"/>
    <mergeCell ref="G19:G20"/>
    <mergeCell ref="B15:B18"/>
    <mergeCell ref="B4:B7"/>
    <mergeCell ref="E4:E6"/>
    <mergeCell ref="D40:F40"/>
    <mergeCell ref="J48:P49"/>
    <mergeCell ref="B19:C20"/>
    <mergeCell ref="D19:D20"/>
    <mergeCell ref="E23:E24"/>
    <mergeCell ref="J19:J20"/>
    <mergeCell ref="M19:M20"/>
    <mergeCell ref="K4:K6"/>
    <mergeCell ref="O4:O6"/>
    <mergeCell ref="L4:L6"/>
    <mergeCell ref="M4:M6"/>
    <mergeCell ref="B42:B43"/>
    <mergeCell ref="D42:F42"/>
    <mergeCell ref="D43:F43"/>
    <mergeCell ref="D44:F44"/>
    <mergeCell ref="A36:G36"/>
    <mergeCell ref="A31:G31"/>
    <mergeCell ref="I36:I38"/>
    <mergeCell ref="E2:G2"/>
    <mergeCell ref="G15:G16"/>
    <mergeCell ref="A4:A13"/>
    <mergeCell ref="B8:B12"/>
    <mergeCell ref="I4:I6"/>
    <mergeCell ref="J4:J6"/>
    <mergeCell ref="F17:F18"/>
    <mergeCell ref="G17:G18"/>
    <mergeCell ref="A15:A27"/>
    <mergeCell ref="B25:B26"/>
    <mergeCell ref="H2:J2"/>
    <mergeCell ref="J15:J16"/>
    <mergeCell ref="H4:H6"/>
    <mergeCell ref="G4:G6"/>
    <mergeCell ref="J17:J18"/>
    <mergeCell ref="J23:J24"/>
    <mergeCell ref="E15:E16"/>
    <mergeCell ref="F15:F16"/>
    <mergeCell ref="F4:F6"/>
    <mergeCell ref="E19:E20"/>
    <mergeCell ref="F23:F24"/>
    <mergeCell ref="B21:C22"/>
    <mergeCell ref="D21:D22"/>
    <mergeCell ref="G23:G24"/>
    <mergeCell ref="Y4:Y6"/>
    <mergeCell ref="M17:M18"/>
    <mergeCell ref="P17:P18"/>
    <mergeCell ref="T2:V2"/>
    <mergeCell ref="U4:U6"/>
    <mergeCell ref="V4:V6"/>
    <mergeCell ref="V15:V16"/>
    <mergeCell ref="Y15:Y16"/>
    <mergeCell ref="Y17:Y18"/>
    <mergeCell ref="V17:V18"/>
    <mergeCell ref="V19:V20"/>
    <mergeCell ref="I44:I45"/>
    <mergeCell ref="S4:S6"/>
    <mergeCell ref="Q4:Q6"/>
    <mergeCell ref="R4:R6"/>
    <mergeCell ref="S17:S18"/>
    <mergeCell ref="J31:P31"/>
    <mergeCell ref="J39:P40"/>
    <mergeCell ref="J29:O29"/>
    <mergeCell ref="K23:K24"/>
    <mergeCell ref="J32:P33"/>
    <mergeCell ref="M23:M24"/>
    <mergeCell ref="P4:P6"/>
    <mergeCell ref="P15:P16"/>
    <mergeCell ref="S15:S16"/>
    <mergeCell ref="P19:P20"/>
    <mergeCell ref="L23:L24"/>
    <mergeCell ref="I32:I33"/>
    <mergeCell ref="J41:P43"/>
    <mergeCell ref="S19:S20"/>
    <mergeCell ref="AF2:AH2"/>
    <mergeCell ref="AF4:AF6"/>
    <mergeCell ref="AG4:AG6"/>
    <mergeCell ref="AH4:AH6"/>
    <mergeCell ref="AC15:AH27"/>
    <mergeCell ref="AB21:AB22"/>
    <mergeCell ref="A2:D2"/>
    <mergeCell ref="C17:D18"/>
    <mergeCell ref="B23:D24"/>
    <mergeCell ref="C25:D25"/>
    <mergeCell ref="C26:D26"/>
    <mergeCell ref="C27:D27"/>
    <mergeCell ref="C4:D6"/>
    <mergeCell ref="C7:D7"/>
    <mergeCell ref="C8:D8"/>
    <mergeCell ref="C9:D9"/>
    <mergeCell ref="C10:D10"/>
    <mergeCell ref="C11:D11"/>
    <mergeCell ref="C12:D12"/>
    <mergeCell ref="B13:D13"/>
    <mergeCell ref="B14:D14"/>
    <mergeCell ref="C15:D16"/>
    <mergeCell ref="Z4:Z6"/>
    <mergeCell ref="AA4:AA6"/>
  </mergeCells>
  <phoneticPr fontId="2" type="noConversion"/>
  <pageMargins left="0.19685039370078741" right="0.19685039370078741" top="0.82677165354330717" bottom="0.43307086614173229" header="0.51181102362204722" footer="0.15748031496062992"/>
  <pageSetup paperSize="8" scale="48" orientation="landscape" r:id="rId2"/>
  <headerFooter alignWithMargins="0"/>
  <rowBreaks count="1" manualBreakCount="1">
    <brk id="27" max="33" man="1"/>
  </rowBreaks>
  <ignoredErrors>
    <ignoredError sqref="N11:P11" formula="1"/>
  </ignoredError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2"/>
  <sheetViews>
    <sheetView topLeftCell="A49" zoomScale="75" zoomScaleNormal="75" workbookViewId="0">
      <selection activeCell="AM75" sqref="AM75"/>
    </sheetView>
  </sheetViews>
  <sheetFormatPr defaultRowHeight="12.75" x14ac:dyDescent="0.2"/>
  <cols>
    <col min="1" max="1" width="65.7109375" customWidth="1"/>
    <col min="2" max="2" width="19" customWidth="1"/>
    <col min="3" max="3" width="18.42578125" customWidth="1"/>
    <col min="4" max="4" width="16.7109375" customWidth="1"/>
    <col min="5" max="5" width="2.28515625" customWidth="1"/>
    <col min="6" max="9" width="17.7109375" customWidth="1"/>
    <col min="10" max="10" width="16.85546875" customWidth="1"/>
    <col min="11" max="12" width="17" customWidth="1"/>
    <col min="13" max="13" width="17.7109375" customWidth="1"/>
    <col min="16" max="16" width="8.5703125" customWidth="1"/>
    <col min="17" max="17" width="12.140625" customWidth="1"/>
    <col min="18" max="18" width="13" customWidth="1"/>
    <col min="29" max="29" width="9.85546875" customWidth="1"/>
    <col min="30" max="30" width="14.7109375" customWidth="1"/>
    <col min="39" max="39" width="14.28515625" customWidth="1"/>
    <col min="42" max="42" width="15" customWidth="1"/>
  </cols>
  <sheetData>
    <row r="1" spans="1:13" ht="16.5" customHeight="1" thickBot="1" x14ac:dyDescent="0.25">
      <c r="A1" s="555" t="s">
        <v>149</v>
      </c>
      <c r="B1" s="553" t="s">
        <v>76</v>
      </c>
      <c r="C1" s="554"/>
      <c r="D1" s="554"/>
      <c r="E1" s="554"/>
      <c r="F1" s="554"/>
      <c r="G1" s="184"/>
      <c r="H1" s="209"/>
      <c r="I1" s="519" t="s">
        <v>147</v>
      </c>
      <c r="J1" s="520"/>
      <c r="K1" s="520"/>
      <c r="L1" s="520"/>
      <c r="M1" s="521"/>
    </row>
    <row r="2" spans="1:13" ht="96.75" customHeight="1" thickBot="1" x14ac:dyDescent="0.25">
      <c r="A2" s="556"/>
      <c r="B2" s="123" t="s">
        <v>140</v>
      </c>
      <c r="C2" s="124" t="s">
        <v>141</v>
      </c>
      <c r="D2" s="563" t="s">
        <v>139</v>
      </c>
      <c r="E2" s="564"/>
      <c r="F2" s="125" t="s">
        <v>209</v>
      </c>
      <c r="G2" s="125" t="s">
        <v>193</v>
      </c>
      <c r="H2" s="125" t="s">
        <v>208</v>
      </c>
      <c r="I2" s="185" t="s">
        <v>202</v>
      </c>
      <c r="J2" s="185" t="s">
        <v>201</v>
      </c>
      <c r="K2" s="186" t="s">
        <v>150</v>
      </c>
      <c r="L2" s="186" t="s">
        <v>191</v>
      </c>
      <c r="M2" s="207" t="s">
        <v>210</v>
      </c>
    </row>
    <row r="3" spans="1:13" ht="60.75" customHeight="1" thickBot="1" x14ac:dyDescent="0.25">
      <c r="A3" s="76" t="s">
        <v>203</v>
      </c>
      <c r="B3" s="208"/>
      <c r="C3" s="120"/>
      <c r="D3" s="569"/>
      <c r="E3" s="570"/>
      <c r="F3" s="121"/>
      <c r="G3" s="121"/>
      <c r="H3" s="121"/>
      <c r="I3" s="121"/>
      <c r="J3" s="122"/>
      <c r="K3" s="187"/>
      <c r="L3" s="214"/>
      <c r="M3" s="215"/>
    </row>
    <row r="4" spans="1:13" ht="15.75" x14ac:dyDescent="0.25">
      <c r="A4" s="77"/>
      <c r="B4" s="5" t="s">
        <v>25</v>
      </c>
      <c r="C4" s="78" t="s">
        <v>25</v>
      </c>
      <c r="D4" s="567" t="s">
        <v>25</v>
      </c>
      <c r="E4" s="568"/>
      <c r="F4" s="78" t="s">
        <v>25</v>
      </c>
      <c r="G4" s="78" t="s">
        <v>25</v>
      </c>
      <c r="H4" s="78" t="s">
        <v>25</v>
      </c>
      <c r="I4" s="211" t="s">
        <v>144</v>
      </c>
      <c r="J4" s="211" t="s">
        <v>144</v>
      </c>
      <c r="K4" s="188" t="s">
        <v>144</v>
      </c>
      <c r="L4" s="188" t="s">
        <v>144</v>
      </c>
      <c r="M4" s="216" t="s">
        <v>144</v>
      </c>
    </row>
    <row r="5" spans="1:13" ht="15" x14ac:dyDescent="0.2">
      <c r="A5" s="79" t="s">
        <v>26</v>
      </c>
      <c r="B5" s="4"/>
      <c r="C5" s="80"/>
      <c r="D5" s="565"/>
      <c r="E5" s="566"/>
      <c r="F5" s="119"/>
      <c r="G5" s="193"/>
      <c r="H5" s="193"/>
      <c r="I5" s="193"/>
      <c r="J5" s="113"/>
      <c r="K5" s="189"/>
      <c r="L5" s="189"/>
      <c r="M5" s="217"/>
    </row>
    <row r="6" spans="1:13" ht="18.75" customHeight="1" x14ac:dyDescent="0.2">
      <c r="A6" s="48" t="s">
        <v>3</v>
      </c>
      <c r="B6" s="176">
        <v>34.74</v>
      </c>
      <c r="C6" s="177">
        <f>B6*(1+C27/100)</f>
        <v>37.032840000000007</v>
      </c>
      <c r="D6" s="557">
        <f>C6*(1+$D$27/100)</f>
        <v>33.375476721600009</v>
      </c>
      <c r="E6" s="558"/>
      <c r="F6" s="167">
        <f>D6*(1+$F$27/100)</f>
        <v>32.421780724139445</v>
      </c>
      <c r="G6" s="206">
        <f>F6*(1+$G$27/100)</f>
        <v>35.976527198625533</v>
      </c>
      <c r="H6" s="213">
        <f>G6*(1+H27/100)</f>
        <v>37.591371249126944</v>
      </c>
      <c r="I6" s="168">
        <f>C6/B6-1</f>
        <v>6.6000000000000059E-2</v>
      </c>
      <c r="J6" s="168">
        <f>D6/C6-1</f>
        <v>-9.8759999999999959E-2</v>
      </c>
      <c r="K6" s="190">
        <f>F6/D6-1</f>
        <v>-2.857475281673949E-2</v>
      </c>
      <c r="L6" s="190">
        <f>G6/F6-1</f>
        <v>0.10964069200059146</v>
      </c>
      <c r="M6" s="168">
        <f>H6/G6-1</f>
        <v>4.4886045881691095E-2</v>
      </c>
    </row>
    <row r="7" spans="1:13" ht="16.5" customHeight="1" x14ac:dyDescent="0.2">
      <c r="A7" s="49" t="s">
        <v>6</v>
      </c>
      <c r="B7" s="176">
        <v>22.19</v>
      </c>
      <c r="C7" s="177">
        <f>B7*(1+C27/100)</f>
        <v>23.654540000000004</v>
      </c>
      <c r="D7" s="557">
        <f>C7*(1+$D$27/100)</f>
        <v>21.318417629600006</v>
      </c>
      <c r="E7" s="558"/>
      <c r="F7" s="167">
        <f>D7*(1+$F$27/100)</f>
        <v>20.709249115390165</v>
      </c>
      <c r="G7" s="206">
        <f>F7*(1+$G$27/100)</f>
        <v>22.979825519214177</v>
      </c>
      <c r="H7" s="213">
        <f>G7*(1+H27/100)</f>
        <v>24.011299021822882</v>
      </c>
      <c r="I7" s="168">
        <f>C7/B7-1</f>
        <v>6.6000000000000059E-2</v>
      </c>
      <c r="J7" s="168">
        <f>D7/C7-1</f>
        <v>-9.8759999999999959E-2</v>
      </c>
      <c r="K7" s="190">
        <f>F7/D7-1</f>
        <v>-2.857475281673949E-2</v>
      </c>
      <c r="L7" s="190">
        <f t="shared" ref="L7:L24" si="0">G7/F7-1</f>
        <v>0.10964069200059146</v>
      </c>
      <c r="M7" s="168">
        <f t="shared" ref="M7:M24" si="1">H7/G7-1</f>
        <v>4.4886045881691095E-2</v>
      </c>
    </row>
    <row r="8" spans="1:13" ht="15" customHeight="1" x14ac:dyDescent="0.2">
      <c r="A8" s="50" t="s">
        <v>13</v>
      </c>
      <c r="B8" s="178">
        <v>3</v>
      </c>
      <c r="C8" s="179">
        <v>3</v>
      </c>
      <c r="D8" s="559">
        <v>3</v>
      </c>
      <c r="E8" s="560"/>
      <c r="F8" s="180">
        <f>D8</f>
        <v>3</v>
      </c>
      <c r="G8" s="180">
        <v>3</v>
      </c>
      <c r="H8" s="212">
        <f t="shared" ref="H8:H12" si="2">G8*(1+H29/100)</f>
        <v>3</v>
      </c>
      <c r="I8" s="169">
        <f t="shared" ref="I8:J16" si="3">C8/B8-1</f>
        <v>0</v>
      </c>
      <c r="J8" s="169">
        <f t="shared" si="3"/>
        <v>0</v>
      </c>
      <c r="K8" s="191">
        <f>F8/D8-1</f>
        <v>0</v>
      </c>
      <c r="L8" s="190">
        <f t="shared" si="0"/>
        <v>0</v>
      </c>
      <c r="M8" s="168">
        <f t="shared" si="1"/>
        <v>0</v>
      </c>
    </row>
    <row r="9" spans="1:13" ht="15" x14ac:dyDescent="0.2">
      <c r="A9" s="81" t="s">
        <v>27</v>
      </c>
      <c r="B9" s="170"/>
      <c r="C9" s="171"/>
      <c r="D9" s="561"/>
      <c r="E9" s="562"/>
      <c r="F9" s="172"/>
      <c r="G9" s="172"/>
      <c r="H9" s="212"/>
      <c r="I9" s="172"/>
      <c r="J9" s="173"/>
      <c r="K9" s="192"/>
      <c r="L9" s="190"/>
      <c r="M9" s="168"/>
    </row>
    <row r="10" spans="1:13" ht="16.5" customHeight="1" x14ac:dyDescent="0.2">
      <c r="A10" s="48" t="s">
        <v>3</v>
      </c>
      <c r="B10" s="176">
        <v>29.12</v>
      </c>
      <c r="C10" s="177">
        <f>B10*(1+C27/100)</f>
        <v>31.041920000000001</v>
      </c>
      <c r="D10" s="557">
        <f>C10*(1+$D$27/100)</f>
        <v>27.976219980800003</v>
      </c>
      <c r="E10" s="558"/>
      <c r="F10" s="167">
        <f>D10*(1+$F$27/100)</f>
        <v>27.176806410101914</v>
      </c>
      <c r="G10" s="206">
        <f>F10*(1+$G$27/100)</f>
        <v>30.156490271271597</v>
      </c>
      <c r="H10" s="213">
        <f>G10*(1+H27/100)</f>
        <v>31.510095877218664</v>
      </c>
      <c r="I10" s="168">
        <f t="shared" si="3"/>
        <v>6.6000000000000059E-2</v>
      </c>
      <c r="J10" s="168">
        <f t="shared" si="3"/>
        <v>-9.8759999999999959E-2</v>
      </c>
      <c r="K10" s="190">
        <f>F10/D10-1</f>
        <v>-2.857475281673949E-2</v>
      </c>
      <c r="L10" s="190">
        <f t="shared" si="0"/>
        <v>0.10964069200059146</v>
      </c>
      <c r="M10" s="168">
        <f t="shared" si="1"/>
        <v>4.4886045881691095E-2</v>
      </c>
    </row>
    <row r="11" spans="1:13" ht="14.25" customHeight="1" x14ac:dyDescent="0.2">
      <c r="A11" s="49" t="s">
        <v>6</v>
      </c>
      <c r="B11" s="176">
        <v>19.96</v>
      </c>
      <c r="C11" s="177">
        <f>B11*(1+C27/100)</f>
        <v>21.277360000000002</v>
      </c>
      <c r="D11" s="557">
        <f>C11*(1+$D$27/100)</f>
        <v>19.176007926400004</v>
      </c>
      <c r="E11" s="558"/>
      <c r="F11" s="167">
        <f>D11*(1+$F$27/100)</f>
        <v>18.628058239891288</v>
      </c>
      <c r="G11" s="206">
        <f>F11*(1+$G$27/100)</f>
        <v>20.67045143594029</v>
      </c>
      <c r="H11" s="213">
        <f>G11*(1+H27/100)</f>
        <v>21.598266267489173</v>
      </c>
      <c r="I11" s="168">
        <f t="shared" si="3"/>
        <v>6.6000000000000059E-2</v>
      </c>
      <c r="J11" s="168">
        <f t="shared" si="3"/>
        <v>-9.8759999999999848E-2</v>
      </c>
      <c r="K11" s="190">
        <f>F11/D11-1</f>
        <v>-2.8574752816739379E-2</v>
      </c>
      <c r="L11" s="190">
        <f t="shared" si="0"/>
        <v>0.10964069200059146</v>
      </c>
      <c r="M11" s="168">
        <f t="shared" si="1"/>
        <v>4.4886045881691095E-2</v>
      </c>
    </row>
    <row r="12" spans="1:13" ht="15" customHeight="1" x14ac:dyDescent="0.2">
      <c r="A12" s="50" t="s">
        <v>13</v>
      </c>
      <c r="B12" s="178">
        <v>3</v>
      </c>
      <c r="C12" s="179">
        <v>3</v>
      </c>
      <c r="D12" s="559">
        <v>3</v>
      </c>
      <c r="E12" s="560"/>
      <c r="F12" s="179">
        <f>D12</f>
        <v>3</v>
      </c>
      <c r="G12" s="179">
        <v>3</v>
      </c>
      <c r="H12" s="212">
        <f t="shared" si="2"/>
        <v>3</v>
      </c>
      <c r="I12" s="174">
        <f t="shared" si="3"/>
        <v>0</v>
      </c>
      <c r="J12" s="174">
        <f t="shared" si="3"/>
        <v>0</v>
      </c>
      <c r="K12" s="191">
        <f>F12/D12-1</f>
        <v>0</v>
      </c>
      <c r="L12" s="190">
        <f t="shared" si="0"/>
        <v>0</v>
      </c>
      <c r="M12" s="168">
        <f t="shared" si="1"/>
        <v>0</v>
      </c>
    </row>
    <row r="13" spans="1:13" ht="15" x14ac:dyDescent="0.2">
      <c r="A13" s="81" t="s">
        <v>28</v>
      </c>
      <c r="B13" s="170"/>
      <c r="C13" s="171"/>
      <c r="D13" s="561"/>
      <c r="E13" s="562"/>
      <c r="F13" s="172"/>
      <c r="G13" s="172"/>
      <c r="H13" s="212"/>
      <c r="I13" s="172"/>
      <c r="J13" s="173"/>
      <c r="K13" s="192"/>
      <c r="L13" s="190"/>
      <c r="M13" s="168"/>
    </row>
    <row r="14" spans="1:13" ht="17.25" customHeight="1" x14ac:dyDescent="0.2">
      <c r="A14" s="48" t="s">
        <v>3</v>
      </c>
      <c r="B14" s="176">
        <v>19.87</v>
      </c>
      <c r="C14" s="177">
        <f>B14*(1+C27/100)</f>
        <v>21.181420000000003</v>
      </c>
      <c r="D14" s="557">
        <f>C14*(1+$D$27/100)</f>
        <v>19.089542960800003</v>
      </c>
      <c r="E14" s="558"/>
      <c r="F14" s="167">
        <f>D14*(1+$F$27/100)</f>
        <v>18.544063989310615</v>
      </c>
      <c r="G14" s="206">
        <f>F14*(1+$G$27/100)</f>
        <v>20.57724799760188</v>
      </c>
      <c r="H14" s="213">
        <f>G14*(1+H27/100)</f>
        <v>21.500879295341175</v>
      </c>
      <c r="I14" s="168">
        <f t="shared" si="3"/>
        <v>6.6000000000000059E-2</v>
      </c>
      <c r="J14" s="168">
        <f t="shared" si="3"/>
        <v>-9.8759999999999959E-2</v>
      </c>
      <c r="K14" s="190">
        <f>F14/D14-1</f>
        <v>-2.8574752816739379E-2</v>
      </c>
      <c r="L14" s="190">
        <f t="shared" si="0"/>
        <v>0.10964069200059146</v>
      </c>
      <c r="M14" s="168">
        <f t="shared" si="1"/>
        <v>4.4886045881691095E-2</v>
      </c>
    </row>
    <row r="15" spans="1:13" ht="15" customHeight="1" x14ac:dyDescent="0.2">
      <c r="A15" s="49" t="s">
        <v>6</v>
      </c>
      <c r="B15" s="176">
        <v>12.41</v>
      </c>
      <c r="C15" s="177">
        <f>B15*(1+C27/100)</f>
        <v>13.22906</v>
      </c>
      <c r="D15" s="557">
        <f>C15*(1+$D$27/100)</f>
        <v>11.922558034400002</v>
      </c>
      <c r="E15" s="558"/>
      <c r="F15" s="167">
        <f>D15*(1+$F$27/100)</f>
        <v>11.581873885623789</v>
      </c>
      <c r="G15" s="206">
        <f>F15*(1+$G$27/100)</f>
        <v>12.85171855310716</v>
      </c>
      <c r="H15" s="213">
        <f>G15*(1+H27/100)</f>
        <v>13.428581381740509</v>
      </c>
      <c r="I15" s="168">
        <f t="shared" si="3"/>
        <v>6.6000000000000059E-2</v>
      </c>
      <c r="J15" s="168">
        <f t="shared" si="3"/>
        <v>-9.8759999999999959E-2</v>
      </c>
      <c r="K15" s="190">
        <f>F15/D15-1</f>
        <v>-2.8574752816739601E-2</v>
      </c>
      <c r="L15" s="190">
        <f t="shared" si="0"/>
        <v>0.10964069200059146</v>
      </c>
      <c r="M15" s="168">
        <f t="shared" si="1"/>
        <v>4.4886045881691095E-2</v>
      </c>
    </row>
    <row r="16" spans="1:13" ht="16.5" customHeight="1" x14ac:dyDescent="0.2">
      <c r="A16" s="50" t="s">
        <v>13</v>
      </c>
      <c r="B16" s="178">
        <v>3</v>
      </c>
      <c r="C16" s="179">
        <v>3</v>
      </c>
      <c r="D16" s="559">
        <v>3</v>
      </c>
      <c r="E16" s="560"/>
      <c r="F16" s="179">
        <f>D16</f>
        <v>3</v>
      </c>
      <c r="G16" s="179">
        <v>3</v>
      </c>
      <c r="H16" s="212">
        <f>G16*(1+H37/100)</f>
        <v>3</v>
      </c>
      <c r="I16" s="174">
        <f t="shared" si="3"/>
        <v>0</v>
      </c>
      <c r="J16" s="169">
        <f t="shared" si="3"/>
        <v>0</v>
      </c>
      <c r="K16" s="191">
        <f>F16/D16-1</f>
        <v>0</v>
      </c>
      <c r="L16" s="190">
        <f t="shared" si="0"/>
        <v>0</v>
      </c>
      <c r="M16" s="168">
        <f t="shared" si="1"/>
        <v>0</v>
      </c>
    </row>
    <row r="17" spans="1:14" ht="36" customHeight="1" x14ac:dyDescent="0.2">
      <c r="A17" s="82" t="s">
        <v>66</v>
      </c>
      <c r="B17" s="181"/>
      <c r="C17" s="181"/>
      <c r="D17" s="561"/>
      <c r="E17" s="562"/>
      <c r="F17" s="172"/>
      <c r="G17" s="172"/>
      <c r="H17" s="212"/>
      <c r="I17" s="172"/>
      <c r="J17" s="173"/>
      <c r="K17" s="192"/>
      <c r="L17" s="190"/>
      <c r="M17" s="168"/>
    </row>
    <row r="18" spans="1:14" ht="18.75" customHeight="1" x14ac:dyDescent="0.2">
      <c r="A18" s="48" t="s">
        <v>3</v>
      </c>
      <c r="B18" s="175"/>
      <c r="C18" s="182">
        <v>30.46</v>
      </c>
      <c r="D18" s="557">
        <f>C18*(1+$D$27/100)</f>
        <v>27.451770400000001</v>
      </c>
      <c r="E18" s="558"/>
      <c r="F18" s="167">
        <f>D18*(1+$F$27/100)</f>
        <v>26.667342846438114</v>
      </c>
      <c r="G18" s="206">
        <f>F18*(1+$G$27/100)</f>
        <v>29.591168769938612</v>
      </c>
      <c r="H18" s="213">
        <f>G18*(1+H27/100)</f>
        <v>30.919399329038942</v>
      </c>
      <c r="I18" s="126"/>
      <c r="J18" s="168">
        <f>D18/C18-1</f>
        <v>-9.8759999999999959E-2</v>
      </c>
      <c r="K18" s="190">
        <f>F18/D18-1</f>
        <v>-2.857475281673949E-2</v>
      </c>
      <c r="L18" s="190">
        <f t="shared" si="0"/>
        <v>0.10964069200059146</v>
      </c>
      <c r="M18" s="168">
        <f t="shared" si="1"/>
        <v>4.4886045881691095E-2</v>
      </c>
    </row>
    <row r="19" spans="1:14" ht="17.25" customHeight="1" x14ac:dyDescent="0.2">
      <c r="A19" s="49" t="s">
        <v>6</v>
      </c>
      <c r="B19" s="175"/>
      <c r="C19" s="182">
        <v>19.149999999999999</v>
      </c>
      <c r="D19" s="557">
        <f>C19*(1+$D$27/100)</f>
        <v>17.258745999999999</v>
      </c>
      <c r="E19" s="558"/>
      <c r="F19" s="167">
        <f>D19*(1+$F$27/100)</f>
        <v>16.765581599123106</v>
      </c>
      <c r="G19" s="206">
        <f>F19*(1+$G$27/100)</f>
        <v>18.603771567443346</v>
      </c>
      <c r="H19" s="213">
        <f>G19*(1+H27/100)</f>
        <v>19.438821311592108</v>
      </c>
      <c r="I19" s="126"/>
      <c r="J19" s="168">
        <f>D19/C19-1</f>
        <v>-9.8759999999999959E-2</v>
      </c>
      <c r="K19" s="190">
        <f>F19/D19-1</f>
        <v>-2.8574752816739601E-2</v>
      </c>
      <c r="L19" s="190">
        <f t="shared" si="0"/>
        <v>0.10964069200059146</v>
      </c>
      <c r="M19" s="168">
        <f t="shared" si="1"/>
        <v>4.4886045881691095E-2</v>
      </c>
    </row>
    <row r="20" spans="1:14" ht="15.75" customHeight="1" x14ac:dyDescent="0.2">
      <c r="A20" s="50" t="s">
        <v>13</v>
      </c>
      <c r="B20" s="175"/>
      <c r="C20" s="182">
        <v>3</v>
      </c>
      <c r="D20" s="559">
        <v>3</v>
      </c>
      <c r="E20" s="560"/>
      <c r="F20" s="179">
        <f>D20</f>
        <v>3</v>
      </c>
      <c r="G20" s="179">
        <v>3</v>
      </c>
      <c r="H20" s="212">
        <f t="shared" ref="H20" si="4">G20*(1+H41/100)</f>
        <v>3</v>
      </c>
      <c r="I20" s="126"/>
      <c r="J20" s="169">
        <f>D20/C20-1</f>
        <v>0</v>
      </c>
      <c r="K20" s="191">
        <f>F20/D20-1</f>
        <v>0</v>
      </c>
      <c r="L20" s="190">
        <f t="shared" si="0"/>
        <v>0</v>
      </c>
      <c r="M20" s="168">
        <f t="shared" si="1"/>
        <v>0</v>
      </c>
    </row>
    <row r="21" spans="1:14" ht="36.75" customHeight="1" x14ac:dyDescent="0.2">
      <c r="A21" s="82" t="s">
        <v>126</v>
      </c>
      <c r="B21" s="181"/>
      <c r="C21" s="181"/>
      <c r="D21" s="561"/>
      <c r="E21" s="562"/>
      <c r="F21" s="172"/>
      <c r="G21" s="172"/>
      <c r="H21" s="212"/>
      <c r="I21" s="172"/>
      <c r="J21" s="173"/>
      <c r="K21" s="192"/>
      <c r="L21" s="190"/>
      <c r="M21" s="168"/>
    </row>
    <row r="22" spans="1:14" ht="17.25" customHeight="1" x14ac:dyDescent="0.2">
      <c r="A22" s="48" t="s">
        <v>3</v>
      </c>
      <c r="B22" s="175"/>
      <c r="C22" s="182">
        <v>36.08</v>
      </c>
      <c r="D22" s="557">
        <f>C22*(1+$D$27/100)</f>
        <v>32.516739199999996</v>
      </c>
      <c r="E22" s="558"/>
      <c r="F22" s="167">
        <f>D22*(1+$F$27/100)</f>
        <v>31.587581414953615</v>
      </c>
      <c r="G22" s="206">
        <f>F22*(1+$G$27/100)</f>
        <v>35.050865699914148</v>
      </c>
      <c r="H22" s="213">
        <f>G22*(1+H27/100)</f>
        <v>36.624160465913484</v>
      </c>
      <c r="I22" s="126"/>
      <c r="J22" s="168">
        <f>D22/C22-1</f>
        <v>-9.876000000000007E-2</v>
      </c>
      <c r="K22" s="190">
        <f>F22/D22-1</f>
        <v>-2.857475281673949E-2</v>
      </c>
      <c r="L22" s="190">
        <f t="shared" si="0"/>
        <v>0.10964069200059146</v>
      </c>
      <c r="M22" s="168">
        <f t="shared" si="1"/>
        <v>4.4886045881691095E-2</v>
      </c>
    </row>
    <row r="23" spans="1:14" ht="18.75" customHeight="1" x14ac:dyDescent="0.2">
      <c r="A23" s="49" t="s">
        <v>6</v>
      </c>
      <c r="B23" s="175"/>
      <c r="C23" s="182">
        <v>23.69</v>
      </c>
      <c r="D23" s="557">
        <f>C23*(1+$D$27/100)</f>
        <v>21.350375600000003</v>
      </c>
      <c r="E23" s="558"/>
      <c r="F23" s="167">
        <f>D23*(1+$F$27/100)</f>
        <v>20.740293894685458</v>
      </c>
      <c r="G23" s="206">
        <f>F23*(1+$G$27/100)</f>
        <v>23.014274069594414</v>
      </c>
      <c r="H23" s="213">
        <f>G23*(1+H27/100)</f>
        <v>24.047293831416042</v>
      </c>
      <c r="I23" s="126"/>
      <c r="J23" s="168">
        <f>D23/C23-1</f>
        <v>-9.8759999999999959E-2</v>
      </c>
      <c r="K23" s="190">
        <f>F23/D23-1</f>
        <v>-2.857475281673949E-2</v>
      </c>
      <c r="L23" s="190">
        <f t="shared" si="0"/>
        <v>0.10964069200059146</v>
      </c>
      <c r="M23" s="168">
        <f t="shared" si="1"/>
        <v>4.4886045881691095E-2</v>
      </c>
    </row>
    <row r="24" spans="1:14" ht="16.5" customHeight="1" x14ac:dyDescent="0.2">
      <c r="A24" s="50" t="s">
        <v>13</v>
      </c>
      <c r="B24" s="175"/>
      <c r="C24" s="182">
        <v>3</v>
      </c>
      <c r="D24" s="559">
        <v>3</v>
      </c>
      <c r="E24" s="560"/>
      <c r="F24" s="179">
        <f>D24</f>
        <v>3</v>
      </c>
      <c r="G24" s="179">
        <v>3</v>
      </c>
      <c r="H24" s="212">
        <f>G24*(1+H45/100)</f>
        <v>3</v>
      </c>
      <c r="I24" s="126"/>
      <c r="J24" s="169">
        <f>D24/C24-1</f>
        <v>0</v>
      </c>
      <c r="K24" s="191">
        <f>F24/D24-1</f>
        <v>0</v>
      </c>
      <c r="L24" s="190">
        <f t="shared" si="0"/>
        <v>0</v>
      </c>
      <c r="M24" s="168">
        <f t="shared" si="1"/>
        <v>0</v>
      </c>
    </row>
    <row r="25" spans="1:14" ht="34.5" customHeight="1" x14ac:dyDescent="0.2">
      <c r="A25" s="51" t="s">
        <v>161</v>
      </c>
      <c r="B25" s="102"/>
      <c r="C25" s="83">
        <v>9.5</v>
      </c>
      <c r="D25" s="576">
        <v>-16.46</v>
      </c>
      <c r="E25" s="577"/>
      <c r="F25" s="112">
        <f>C49</f>
        <v>-6.6957921361232469</v>
      </c>
      <c r="G25" s="194">
        <f>C50</f>
        <v>18.273448666765233</v>
      </c>
      <c r="H25" s="277">
        <f>C51</f>
        <v>5.4810076469484992</v>
      </c>
      <c r="I25" s="522"/>
      <c r="J25" s="523"/>
      <c r="K25" s="523"/>
      <c r="L25" s="523"/>
      <c r="M25" s="524"/>
    </row>
    <row r="26" spans="1:14" ht="19.5" customHeight="1" x14ac:dyDescent="0.2">
      <c r="A26" s="52" t="s">
        <v>162</v>
      </c>
      <c r="B26" s="102"/>
      <c r="C26" s="84">
        <v>3.25</v>
      </c>
      <c r="D26" s="522"/>
      <c r="E26" s="524"/>
      <c r="F26" s="112">
        <v>3.9</v>
      </c>
      <c r="G26" s="126"/>
      <c r="H26" s="270">
        <v>4</v>
      </c>
      <c r="I26" s="522"/>
      <c r="J26" s="523"/>
      <c r="K26" s="523"/>
      <c r="L26" s="523"/>
      <c r="M26" s="524"/>
    </row>
    <row r="27" spans="1:14" ht="33.75" customHeight="1" thickBot="1" x14ac:dyDescent="0.25">
      <c r="A27" s="53" t="s">
        <v>38</v>
      </c>
      <c r="B27" s="102"/>
      <c r="C27" s="85">
        <f>C25*0.6+(C26-1)*0.4</f>
        <v>6.6000000000000005</v>
      </c>
      <c r="D27" s="574">
        <f>D25*0.6</f>
        <v>-9.8759999999999994</v>
      </c>
      <c r="E27" s="575"/>
      <c r="F27" s="111">
        <f>F25*0.6+(F26-1)*0.4</f>
        <v>-2.8574752816739482</v>
      </c>
      <c r="G27" s="111">
        <f>G25*0.6</f>
        <v>10.964069200059139</v>
      </c>
      <c r="H27" s="111">
        <f>H25*0.6+(H26-1)*0.4</f>
        <v>4.4886045881690997</v>
      </c>
      <c r="I27" s="218"/>
      <c r="J27" s="219"/>
      <c r="K27" s="219"/>
      <c r="L27" s="219"/>
      <c r="M27" s="220"/>
    </row>
    <row r="28" spans="1:14" ht="15" customHeight="1" x14ac:dyDescent="0.2">
      <c r="A28" s="13"/>
      <c r="B28" s="14"/>
      <c r="C28" s="38"/>
      <c r="D28" s="47"/>
      <c r="E28" s="47"/>
      <c r="F28" s="47"/>
      <c r="G28" s="47"/>
      <c r="H28" s="47"/>
      <c r="I28" s="47"/>
    </row>
    <row r="29" spans="1:14" ht="18" x14ac:dyDescent="0.2">
      <c r="A29" s="6" t="s">
        <v>29</v>
      </c>
      <c r="B29" s="2"/>
      <c r="C29" s="38"/>
      <c r="D29" s="1"/>
      <c r="E29" s="1"/>
      <c r="F29" s="1"/>
      <c r="G29" s="1"/>
      <c r="H29" s="1"/>
      <c r="I29" s="1"/>
    </row>
    <row r="30" spans="1:14" x14ac:dyDescent="0.2">
      <c r="A30" s="1"/>
      <c r="B30" s="1"/>
      <c r="C30" s="39"/>
      <c r="D30" s="1"/>
      <c r="E30" s="1"/>
      <c r="F30" s="1"/>
      <c r="G30" s="1"/>
      <c r="H30" s="1"/>
      <c r="I30" s="1"/>
    </row>
    <row r="31" spans="1:14" ht="19.5" x14ac:dyDescent="0.35">
      <c r="A31" s="7" t="s">
        <v>36</v>
      </c>
      <c r="B31" s="1"/>
      <c r="C31" s="39"/>
      <c r="D31" s="1"/>
      <c r="E31" s="1"/>
      <c r="F31" s="1"/>
      <c r="G31" s="1"/>
      <c r="H31" s="1"/>
      <c r="I31" s="1"/>
      <c r="N31" s="144"/>
    </row>
    <row r="32" spans="1:14" ht="27.75" customHeight="1" x14ac:dyDescent="0.2">
      <c r="A32" s="8" t="s">
        <v>30</v>
      </c>
      <c r="B32" s="1"/>
      <c r="C32" s="39"/>
      <c r="D32" s="1"/>
      <c r="E32" s="1"/>
      <c r="F32" s="1"/>
      <c r="G32" s="1"/>
      <c r="H32" s="1"/>
      <c r="I32" s="1"/>
    </row>
    <row r="33" spans="1:9" ht="22.5" customHeight="1" x14ac:dyDescent="0.2">
      <c r="A33" s="9" t="s">
        <v>118</v>
      </c>
      <c r="B33" s="10"/>
      <c r="C33" s="40"/>
      <c r="D33" s="1"/>
      <c r="E33" s="1"/>
      <c r="F33" s="1"/>
      <c r="G33" s="1"/>
      <c r="H33" s="1"/>
      <c r="I33" s="1"/>
    </row>
    <row r="34" spans="1:9" ht="59.25" customHeight="1" x14ac:dyDescent="0.2">
      <c r="A34" s="1"/>
      <c r="B34" s="1"/>
      <c r="C34" s="39"/>
      <c r="D34" s="1"/>
      <c r="E34" s="1"/>
      <c r="F34" s="1"/>
      <c r="G34" s="1"/>
      <c r="H34" s="1"/>
      <c r="I34" s="1"/>
    </row>
    <row r="35" spans="1:9" x14ac:dyDescent="0.2">
      <c r="A35" s="1"/>
      <c r="B35" s="1"/>
      <c r="C35" s="39"/>
      <c r="D35" s="1"/>
      <c r="E35" s="1"/>
      <c r="F35" s="1"/>
      <c r="G35" s="1"/>
      <c r="H35" s="1"/>
      <c r="I35" s="1"/>
    </row>
    <row r="36" spans="1:9" x14ac:dyDescent="0.2">
      <c r="A36" s="1"/>
      <c r="B36" s="1"/>
      <c r="C36" s="39"/>
      <c r="D36" s="1"/>
      <c r="E36" s="1"/>
      <c r="F36" s="1"/>
      <c r="G36" s="1"/>
      <c r="H36" s="1"/>
      <c r="I36" s="1"/>
    </row>
    <row r="37" spans="1:9" ht="22.5" customHeight="1" x14ac:dyDescent="0.2">
      <c r="A37" s="9" t="s">
        <v>119</v>
      </c>
      <c r="B37" s="1"/>
      <c r="C37" s="39"/>
      <c r="D37" s="1"/>
      <c r="E37" s="1"/>
      <c r="F37" s="1"/>
      <c r="G37" s="1"/>
      <c r="H37" s="1"/>
      <c r="I37" s="1"/>
    </row>
    <row r="38" spans="1:9" ht="75" customHeight="1" thickBot="1" x14ac:dyDescent="0.25">
      <c r="A38" s="9"/>
      <c r="B38" s="1"/>
      <c r="C38" s="41"/>
      <c r="D38" s="1"/>
      <c r="E38" s="1"/>
      <c r="F38" s="1"/>
      <c r="G38" s="1"/>
      <c r="H38" s="1"/>
      <c r="I38" s="1"/>
    </row>
    <row r="39" spans="1:9" ht="22.5" customHeight="1" x14ac:dyDescent="0.2">
      <c r="A39" s="64"/>
      <c r="B39" s="541" t="s">
        <v>117</v>
      </c>
      <c r="C39" s="542"/>
      <c r="D39" s="55"/>
      <c r="E39" s="59"/>
      <c r="F39" s="59"/>
      <c r="G39" s="59"/>
      <c r="H39" s="59"/>
      <c r="I39" s="59"/>
    </row>
    <row r="40" spans="1:9" ht="15.75" customHeight="1" x14ac:dyDescent="0.2">
      <c r="A40" s="44" t="s">
        <v>55</v>
      </c>
      <c r="B40" s="543" t="s">
        <v>37</v>
      </c>
      <c r="C40" s="545" t="s">
        <v>136</v>
      </c>
      <c r="D40" s="55"/>
      <c r="E40" s="60"/>
      <c r="F40" s="60"/>
      <c r="G40" s="60"/>
      <c r="H40" s="60"/>
      <c r="I40" s="60"/>
    </row>
    <row r="41" spans="1:9" ht="43.5" customHeight="1" x14ac:dyDescent="0.2">
      <c r="A41" s="44" t="s">
        <v>31</v>
      </c>
      <c r="B41" s="544"/>
      <c r="C41" s="546"/>
      <c r="D41" s="55"/>
      <c r="E41" s="60"/>
      <c r="F41" s="60"/>
      <c r="G41" s="60"/>
      <c r="H41" s="60"/>
      <c r="I41" s="60"/>
    </row>
    <row r="42" spans="1:9" ht="14.25" customHeight="1" x14ac:dyDescent="0.2">
      <c r="A42" s="33"/>
      <c r="B42" s="543" t="s">
        <v>137</v>
      </c>
      <c r="C42" s="547">
        <v>9.5</v>
      </c>
      <c r="D42" s="61"/>
      <c r="E42" s="62"/>
      <c r="F42" s="62"/>
      <c r="G42" s="62"/>
      <c r="H42" s="62"/>
      <c r="I42" s="62"/>
    </row>
    <row r="43" spans="1:9" ht="14.25" x14ac:dyDescent="0.2">
      <c r="A43" s="65" t="s">
        <v>32</v>
      </c>
      <c r="B43" s="549"/>
      <c r="C43" s="548"/>
      <c r="D43" s="61"/>
      <c r="E43" s="62"/>
      <c r="F43" s="62"/>
      <c r="G43" s="62"/>
      <c r="H43" s="62"/>
      <c r="I43" s="62"/>
    </row>
    <row r="44" spans="1:9" ht="38.25" customHeight="1" x14ac:dyDescent="0.2">
      <c r="A44" s="65" t="s">
        <v>33</v>
      </c>
      <c r="B44" s="550"/>
      <c r="C44" s="54" t="s">
        <v>135</v>
      </c>
      <c r="D44" s="61"/>
      <c r="E44" s="62"/>
      <c r="F44" s="62"/>
      <c r="G44" s="62"/>
      <c r="H44" s="62"/>
      <c r="I44" s="62"/>
    </row>
    <row r="45" spans="1:9" ht="28.5" x14ac:dyDescent="0.2">
      <c r="A45" s="44" t="s">
        <v>34</v>
      </c>
      <c r="B45" s="543" t="s">
        <v>121</v>
      </c>
      <c r="C45" s="551">
        <v>0</v>
      </c>
      <c r="D45" s="57"/>
      <c r="E45" s="58"/>
      <c r="F45" s="58"/>
      <c r="G45" s="58"/>
      <c r="H45" s="58"/>
      <c r="I45" s="58"/>
    </row>
    <row r="46" spans="1:9" ht="100.5" customHeight="1" x14ac:dyDescent="0.2">
      <c r="A46" s="70" t="s">
        <v>145</v>
      </c>
      <c r="B46" s="544"/>
      <c r="C46" s="552"/>
      <c r="D46" s="57"/>
      <c r="E46" s="58"/>
      <c r="F46" s="58"/>
      <c r="G46" s="58"/>
      <c r="H46" s="58"/>
      <c r="I46" s="58"/>
    </row>
    <row r="47" spans="1:9" ht="144.75" customHeight="1" thickBot="1" x14ac:dyDescent="0.25">
      <c r="A47" s="69" t="s">
        <v>146</v>
      </c>
      <c r="B47" s="45" t="s">
        <v>122</v>
      </c>
      <c r="C47" s="68">
        <f>((1+C42/100)*(1+C45/100)-1)*100</f>
        <v>9.4999999999999964</v>
      </c>
      <c r="D47" s="56"/>
      <c r="E47" s="63"/>
      <c r="F47" s="63"/>
      <c r="G47" s="63"/>
      <c r="H47" s="63"/>
      <c r="I47" s="63"/>
    </row>
    <row r="48" spans="1:9" ht="43.5" thickBot="1" x14ac:dyDescent="0.25">
      <c r="A48" s="11" t="s">
        <v>35</v>
      </c>
      <c r="B48" s="66" t="s">
        <v>134</v>
      </c>
      <c r="C48" s="160">
        <v>-16.46</v>
      </c>
      <c r="D48" s="56"/>
      <c r="E48" s="63"/>
      <c r="F48" s="63"/>
      <c r="G48" s="63"/>
      <c r="H48" s="63"/>
      <c r="I48" s="63"/>
    </row>
    <row r="49" spans="1:48" ht="59.25" customHeight="1" thickBot="1" x14ac:dyDescent="0.25">
      <c r="A49" s="67" t="s">
        <v>142</v>
      </c>
      <c r="B49" s="66" t="s">
        <v>153</v>
      </c>
      <c r="C49" s="160">
        <f>W68*100</f>
        <v>-6.6957921361232469</v>
      </c>
    </row>
    <row r="50" spans="1:48" ht="59.25" customHeight="1" thickBot="1" x14ac:dyDescent="0.25">
      <c r="A50" s="67"/>
      <c r="B50" s="66" t="s">
        <v>192</v>
      </c>
      <c r="C50" s="205">
        <f>AI68*100</f>
        <v>18.273448666765233</v>
      </c>
    </row>
    <row r="51" spans="1:48" ht="55.5" customHeight="1" thickBot="1" x14ac:dyDescent="0.25">
      <c r="B51" s="66" t="s">
        <v>215</v>
      </c>
      <c r="C51" s="205">
        <f>AU68*100</f>
        <v>5.4810076469484992</v>
      </c>
    </row>
    <row r="52" spans="1:48" ht="15" customHeight="1" x14ac:dyDescent="0.2">
      <c r="B52" s="15"/>
      <c r="C52" s="15"/>
    </row>
    <row r="53" spans="1:48" ht="15" customHeight="1" x14ac:dyDescent="0.2">
      <c r="B53" s="15"/>
      <c r="C53" s="15"/>
    </row>
    <row r="54" spans="1:48" ht="15" customHeight="1" x14ac:dyDescent="0.2">
      <c r="B54" s="15"/>
      <c r="C54" s="15"/>
    </row>
    <row r="55" spans="1:48" ht="15" customHeight="1" x14ac:dyDescent="0.2">
      <c r="B55" s="15"/>
      <c r="C55" s="15"/>
    </row>
    <row r="56" spans="1:48" ht="18" customHeight="1" x14ac:dyDescent="0.2">
      <c r="B56" s="43" t="s">
        <v>179</v>
      </c>
      <c r="C56" s="15"/>
      <c r="O56" s="43" t="s">
        <v>177</v>
      </c>
      <c r="P56" s="15"/>
      <c r="AA56" s="491" t="s">
        <v>195</v>
      </c>
      <c r="AB56" s="491"/>
      <c r="AC56" s="491"/>
      <c r="AD56" s="491"/>
      <c r="AE56" s="491"/>
      <c r="AF56" s="491"/>
      <c r="AG56" s="491"/>
      <c r="AH56" s="491"/>
      <c r="AI56" s="491"/>
      <c r="AJ56" s="491"/>
      <c r="AM56" s="491" t="s">
        <v>216</v>
      </c>
      <c r="AN56" s="491"/>
      <c r="AO56" s="491"/>
      <c r="AP56" s="491"/>
      <c r="AQ56" s="491"/>
      <c r="AR56" s="491"/>
      <c r="AS56" s="491"/>
      <c r="AT56" s="491"/>
      <c r="AU56" s="491"/>
      <c r="AV56" s="491"/>
    </row>
    <row r="57" spans="1:48" ht="17.25" customHeight="1" x14ac:dyDescent="0.2">
      <c r="B57" s="42" t="s">
        <v>80</v>
      </c>
      <c r="C57" s="165"/>
      <c r="D57" s="166"/>
      <c r="O57" s="42" t="s">
        <v>178</v>
      </c>
      <c r="AA57" s="42" t="s">
        <v>178</v>
      </c>
      <c r="AM57" s="42" t="s">
        <v>178</v>
      </c>
    </row>
    <row r="58" spans="1:48" ht="16.5" x14ac:dyDescent="0.2">
      <c r="B58" s="42" t="s">
        <v>81</v>
      </c>
      <c r="C58" s="15"/>
      <c r="O58" s="42"/>
    </row>
    <row r="59" spans="1:48" ht="14.25" x14ac:dyDescent="0.2">
      <c r="B59" s="42" t="s">
        <v>172</v>
      </c>
      <c r="C59" s="15"/>
      <c r="O59" s="42"/>
    </row>
    <row r="60" spans="1:48" ht="15" thickBot="1" x14ac:dyDescent="0.25">
      <c r="B60" s="42" t="s">
        <v>173</v>
      </c>
      <c r="C60" s="15"/>
    </row>
    <row r="61" spans="1:48" ht="16.5" thickTop="1" thickBot="1" x14ac:dyDescent="0.25">
      <c r="B61" s="539" t="s">
        <v>70</v>
      </c>
      <c r="C61" s="540"/>
      <c r="D61" s="96" t="s">
        <v>71</v>
      </c>
      <c r="E61" s="97"/>
      <c r="F61" s="97"/>
      <c r="G61" s="97"/>
      <c r="H61" s="97"/>
      <c r="I61" s="97"/>
      <c r="J61" s="97"/>
      <c r="K61" s="97"/>
      <c r="L61" s="72" t="s">
        <v>125</v>
      </c>
      <c r="O61" s="497" t="s">
        <v>155</v>
      </c>
      <c r="P61" s="498"/>
      <c r="Q61" s="498"/>
      <c r="R61" s="498"/>
      <c r="S61" s="498"/>
      <c r="T61" s="498"/>
      <c r="U61" s="498"/>
      <c r="V61" s="498"/>
      <c r="W61" s="498"/>
      <c r="X61" s="499"/>
      <c r="AA61" s="497" t="s">
        <v>194</v>
      </c>
      <c r="AB61" s="498"/>
      <c r="AC61" s="498"/>
      <c r="AD61" s="498"/>
      <c r="AE61" s="498"/>
      <c r="AF61" s="498"/>
      <c r="AG61" s="498"/>
      <c r="AH61" s="498"/>
      <c r="AI61" s="498"/>
      <c r="AJ61" s="499"/>
      <c r="AM61" s="497" t="s">
        <v>212</v>
      </c>
      <c r="AN61" s="498"/>
      <c r="AO61" s="498"/>
      <c r="AP61" s="498"/>
      <c r="AQ61" s="498"/>
      <c r="AR61" s="498"/>
      <c r="AS61" s="498"/>
      <c r="AT61" s="498"/>
      <c r="AU61" s="498"/>
      <c r="AV61" s="499"/>
    </row>
    <row r="62" spans="1:48" ht="84.75" customHeight="1" thickTop="1" thickBot="1" x14ac:dyDescent="0.25">
      <c r="B62" s="104" t="s">
        <v>128</v>
      </c>
      <c r="C62" s="98" t="s">
        <v>82</v>
      </c>
      <c r="D62" s="103" t="s">
        <v>83</v>
      </c>
      <c r="E62" s="571" t="s">
        <v>138</v>
      </c>
      <c r="F62" s="572"/>
      <c r="G62" s="572"/>
      <c r="H62" s="572"/>
      <c r="I62" s="573"/>
      <c r="J62" s="135" t="s">
        <v>154</v>
      </c>
      <c r="K62" s="98" t="s">
        <v>133</v>
      </c>
      <c r="L62" s="139" t="s">
        <v>143</v>
      </c>
      <c r="O62" s="500" t="s">
        <v>168</v>
      </c>
      <c r="P62" s="501"/>
      <c r="Q62" s="500" t="s">
        <v>169</v>
      </c>
      <c r="R62" s="501"/>
      <c r="S62" s="500" t="s">
        <v>175</v>
      </c>
      <c r="T62" s="501"/>
      <c r="U62" s="500" t="s">
        <v>170</v>
      </c>
      <c r="V62" s="501"/>
      <c r="W62" s="500" t="s">
        <v>156</v>
      </c>
      <c r="X62" s="501"/>
      <c r="AA62" s="500" t="s">
        <v>168</v>
      </c>
      <c r="AB62" s="501"/>
      <c r="AC62" s="500" t="s">
        <v>205</v>
      </c>
      <c r="AD62" s="501"/>
      <c r="AE62" s="500" t="s">
        <v>175</v>
      </c>
      <c r="AF62" s="501"/>
      <c r="AG62" s="500" t="s">
        <v>170</v>
      </c>
      <c r="AH62" s="501"/>
      <c r="AI62" s="500" t="s">
        <v>196</v>
      </c>
      <c r="AJ62" s="501"/>
      <c r="AM62" s="500" t="s">
        <v>168</v>
      </c>
      <c r="AN62" s="501"/>
      <c r="AO62" s="504" t="s">
        <v>221</v>
      </c>
      <c r="AP62" s="501"/>
      <c r="AQ62" s="500" t="s">
        <v>175</v>
      </c>
      <c r="AR62" s="501"/>
      <c r="AS62" s="500" t="s">
        <v>170</v>
      </c>
      <c r="AT62" s="501"/>
      <c r="AU62" s="504" t="s">
        <v>213</v>
      </c>
      <c r="AV62" s="501"/>
    </row>
    <row r="63" spans="1:48" ht="26.25" thickBot="1" x14ac:dyDescent="0.25">
      <c r="B63" s="109" t="s">
        <v>127</v>
      </c>
      <c r="C63" s="105" t="s">
        <v>69</v>
      </c>
      <c r="D63" s="99"/>
      <c r="E63" s="100"/>
      <c r="F63" s="114"/>
      <c r="G63" s="114"/>
      <c r="H63" s="114"/>
      <c r="I63" s="114"/>
      <c r="J63" s="147"/>
      <c r="K63" s="101"/>
      <c r="L63" s="95"/>
      <c r="O63" s="502"/>
      <c r="P63" s="503"/>
      <c r="Q63" s="502"/>
      <c r="R63" s="503"/>
      <c r="S63" s="502"/>
      <c r="T63" s="503"/>
      <c r="U63" s="502"/>
      <c r="V63" s="503"/>
      <c r="W63" s="502"/>
      <c r="X63" s="503"/>
      <c r="AA63" s="502"/>
      <c r="AB63" s="503"/>
      <c r="AC63" s="502"/>
      <c r="AD63" s="503"/>
      <c r="AE63" s="502"/>
      <c r="AF63" s="503"/>
      <c r="AG63" s="502"/>
      <c r="AH63" s="503"/>
      <c r="AI63" s="502"/>
      <c r="AJ63" s="503"/>
      <c r="AM63" s="502"/>
      <c r="AN63" s="503"/>
      <c r="AO63" s="502"/>
      <c r="AP63" s="503"/>
      <c r="AQ63" s="502"/>
      <c r="AR63" s="503"/>
      <c r="AS63" s="502"/>
      <c r="AT63" s="503"/>
      <c r="AU63" s="502"/>
      <c r="AV63" s="503"/>
    </row>
    <row r="64" spans="1:48" x14ac:dyDescent="0.2">
      <c r="B64" s="73"/>
      <c r="C64" s="106"/>
      <c r="D64" s="127">
        <v>2.1509999999999998</v>
      </c>
      <c r="E64" s="130" t="s">
        <v>77</v>
      </c>
      <c r="F64" s="115"/>
      <c r="G64" s="115"/>
      <c r="H64" s="115"/>
      <c r="I64" s="115"/>
      <c r="J64" s="136">
        <v>9.1999999999999998E-2</v>
      </c>
      <c r="K64" s="136">
        <f>+J64+D64</f>
        <v>2.2429999999999999</v>
      </c>
      <c r="L64" s="140"/>
      <c r="O64" s="130"/>
      <c r="P64" s="161">
        <v>1.8069999999999999</v>
      </c>
      <c r="Q64" s="130" t="s">
        <v>163</v>
      </c>
      <c r="R64" s="115"/>
      <c r="S64" s="157"/>
      <c r="T64" s="154">
        <v>0.1469</v>
      </c>
      <c r="U64" s="587">
        <f>P64+T64</f>
        <v>1.9539</v>
      </c>
      <c r="V64" s="588"/>
      <c r="W64" s="148"/>
      <c r="X64" s="149"/>
      <c r="AA64" s="195"/>
      <c r="AB64" s="198">
        <v>2.282</v>
      </c>
      <c r="AC64" s="593" t="s">
        <v>198</v>
      </c>
      <c r="AD64" s="594"/>
      <c r="AE64" s="195"/>
      <c r="AF64" s="200">
        <v>0.1469</v>
      </c>
      <c r="AG64" s="595">
        <f>AB64+AF64</f>
        <v>2.4289000000000001</v>
      </c>
      <c r="AH64" s="596"/>
      <c r="AI64" s="525"/>
      <c r="AJ64" s="526"/>
      <c r="AM64" s="130" t="s">
        <v>229</v>
      </c>
      <c r="AN64" s="278">
        <v>2.4074</v>
      </c>
      <c r="AO64" s="578" t="s">
        <v>236</v>
      </c>
      <c r="AP64" s="579"/>
      <c r="AQ64" s="157"/>
      <c r="AR64" s="264">
        <v>0.1525</v>
      </c>
      <c r="AS64" s="507">
        <f>AN64+AR64</f>
        <v>2.5598999999999998</v>
      </c>
      <c r="AT64" s="508"/>
      <c r="AU64" s="511"/>
      <c r="AV64" s="512"/>
    </row>
    <row r="65" spans="2:48" x14ac:dyDescent="0.2">
      <c r="B65" s="74"/>
      <c r="C65" s="75"/>
      <c r="D65" s="128">
        <v>2.12</v>
      </c>
      <c r="E65" s="131" t="s">
        <v>120</v>
      </c>
      <c r="F65" s="116"/>
      <c r="G65" s="116"/>
      <c r="H65" s="116"/>
      <c r="I65" s="116"/>
      <c r="J65" s="137">
        <v>9.1999999999999998E-2</v>
      </c>
      <c r="K65" s="141">
        <f>+J65+D65</f>
        <v>2.2120000000000002</v>
      </c>
      <c r="L65" s="142"/>
      <c r="O65" s="131"/>
      <c r="P65" s="162">
        <v>1.7829999999999999</v>
      </c>
      <c r="Q65" s="131" t="s">
        <v>164</v>
      </c>
      <c r="R65" s="116"/>
      <c r="S65" s="158"/>
      <c r="T65" s="155">
        <v>0.1469</v>
      </c>
      <c r="U65" s="589">
        <f>P65+T65</f>
        <v>1.9298999999999999</v>
      </c>
      <c r="V65" s="590"/>
      <c r="W65" s="150"/>
      <c r="X65" s="151"/>
      <c r="AA65" s="196"/>
      <c r="AB65" s="199">
        <v>2.29</v>
      </c>
      <c r="AC65" s="529" t="s">
        <v>199</v>
      </c>
      <c r="AD65" s="530"/>
      <c r="AE65" s="196"/>
      <c r="AF65" s="201">
        <v>0.1469</v>
      </c>
      <c r="AG65" s="533">
        <f>AB65+AF65</f>
        <v>2.4369000000000001</v>
      </c>
      <c r="AH65" s="534"/>
      <c r="AI65" s="537"/>
      <c r="AJ65" s="538"/>
      <c r="AM65" s="132" t="s">
        <v>230</v>
      </c>
      <c r="AN65" s="279">
        <v>2.4188000000000001</v>
      </c>
      <c r="AO65" s="580"/>
      <c r="AP65" s="581"/>
      <c r="AQ65" s="158"/>
      <c r="AR65" s="267">
        <v>0.1525</v>
      </c>
      <c r="AS65" s="509">
        <f t="shared" ref="AS65:AS67" si="5">AN65+AR65</f>
        <v>2.5712999999999999</v>
      </c>
      <c r="AT65" s="510"/>
      <c r="AU65" s="513"/>
      <c r="AV65" s="514"/>
    </row>
    <row r="66" spans="2:48" x14ac:dyDescent="0.2">
      <c r="B66" s="74"/>
      <c r="C66" s="75"/>
      <c r="D66" s="113">
        <v>2.1280000000000001</v>
      </c>
      <c r="E66" s="132" t="s">
        <v>78</v>
      </c>
      <c r="F66" s="117"/>
      <c r="G66" s="117"/>
      <c r="H66" s="117"/>
      <c r="I66" s="117"/>
      <c r="J66" s="137">
        <v>9.1999999999999998E-2</v>
      </c>
      <c r="K66" s="141">
        <f>+J66+D66</f>
        <v>2.2200000000000002</v>
      </c>
      <c r="L66" s="142"/>
      <c r="O66" s="132"/>
      <c r="P66" s="163">
        <v>2.0960000000000001</v>
      </c>
      <c r="Q66" s="132" t="s">
        <v>165</v>
      </c>
      <c r="R66" s="117"/>
      <c r="S66" s="158"/>
      <c r="T66" s="155">
        <v>0.1469</v>
      </c>
      <c r="U66" s="589">
        <f>P66+T66</f>
        <v>2.2429000000000001</v>
      </c>
      <c r="V66" s="590"/>
      <c r="W66" s="150"/>
      <c r="X66" s="151"/>
      <c r="AA66" s="196"/>
      <c r="AB66" s="203">
        <v>2.2229999999999999</v>
      </c>
      <c r="AC66" s="529" t="s">
        <v>200</v>
      </c>
      <c r="AD66" s="530"/>
      <c r="AE66" s="196"/>
      <c r="AF66" s="201">
        <v>0.1469</v>
      </c>
      <c r="AG66" s="533">
        <f>AB66+AF66</f>
        <v>2.3698999999999999</v>
      </c>
      <c r="AH66" s="534"/>
      <c r="AI66" s="537"/>
      <c r="AJ66" s="538"/>
      <c r="AM66" s="132" t="s">
        <v>231</v>
      </c>
      <c r="AN66" s="280">
        <v>2.3485999999999998</v>
      </c>
      <c r="AO66" s="580"/>
      <c r="AP66" s="581"/>
      <c r="AQ66" s="158"/>
      <c r="AR66" s="265">
        <v>0.1525</v>
      </c>
      <c r="AS66" s="509">
        <f t="shared" si="5"/>
        <v>2.5010999999999997</v>
      </c>
      <c r="AT66" s="510"/>
      <c r="AU66" s="513"/>
      <c r="AV66" s="514"/>
    </row>
    <row r="67" spans="2:48" ht="13.5" thickBot="1" x14ac:dyDescent="0.25">
      <c r="B67" s="110"/>
      <c r="C67" s="107"/>
      <c r="D67" s="129">
        <v>1.931</v>
      </c>
      <c r="E67" s="133" t="s">
        <v>79</v>
      </c>
      <c r="F67" s="118"/>
      <c r="G67" s="118"/>
      <c r="H67" s="118"/>
      <c r="I67" s="118"/>
      <c r="J67" s="138">
        <v>9.1999999999999998E-2</v>
      </c>
      <c r="K67" s="138">
        <f>+J67+D67</f>
        <v>2.0230000000000001</v>
      </c>
      <c r="L67" s="143"/>
      <c r="O67" s="133"/>
      <c r="P67" s="164">
        <v>1.8420000000000001</v>
      </c>
      <c r="Q67" s="133" t="s">
        <v>166</v>
      </c>
      <c r="R67" s="118"/>
      <c r="S67" s="159"/>
      <c r="T67" s="156">
        <v>0.1469</v>
      </c>
      <c r="U67" s="591">
        <f>P67+T67</f>
        <v>1.9889000000000001</v>
      </c>
      <c r="V67" s="592"/>
      <c r="W67" s="152"/>
      <c r="X67" s="153"/>
      <c r="AA67" s="197"/>
      <c r="AB67" s="204">
        <v>2.2160000000000002</v>
      </c>
      <c r="AC67" s="531" t="s">
        <v>204</v>
      </c>
      <c r="AD67" s="532"/>
      <c r="AE67" s="197"/>
      <c r="AF67" s="202">
        <v>0.1469</v>
      </c>
      <c r="AG67" s="535">
        <f>AB67+AF67</f>
        <v>2.3629000000000002</v>
      </c>
      <c r="AH67" s="536"/>
      <c r="AI67" s="597"/>
      <c r="AJ67" s="598"/>
      <c r="AM67" s="133" t="s">
        <v>232</v>
      </c>
      <c r="AN67" s="281">
        <v>2.3399000000000001</v>
      </c>
      <c r="AO67" s="582"/>
      <c r="AP67" s="583"/>
      <c r="AQ67" s="159"/>
      <c r="AR67" s="266">
        <v>0.1525</v>
      </c>
      <c r="AS67" s="492">
        <f t="shared" si="5"/>
        <v>2.4923999999999999</v>
      </c>
      <c r="AT67" s="493"/>
      <c r="AU67" s="515"/>
      <c r="AV67" s="516"/>
    </row>
    <row r="68" spans="2:48" ht="21" customHeight="1" thickBot="1" x14ac:dyDescent="0.3">
      <c r="B68" s="71">
        <v>2.9340000000000002</v>
      </c>
      <c r="C68" s="108">
        <v>2.6030000000000002</v>
      </c>
      <c r="D68" s="93"/>
      <c r="E68" s="94"/>
      <c r="F68" s="94"/>
      <c r="G68" s="94"/>
      <c r="H68" s="94"/>
      <c r="I68" s="94"/>
      <c r="J68" s="94"/>
      <c r="K68" s="145">
        <f>SUM(K64:K67)/4</f>
        <v>2.1745000000000001</v>
      </c>
      <c r="L68" s="146">
        <f>+K68/C68-1</f>
        <v>-0.16461774875144064</v>
      </c>
      <c r="O68" s="584"/>
      <c r="P68" s="585"/>
      <c r="Q68" s="585"/>
      <c r="R68" s="585"/>
      <c r="S68" s="585"/>
      <c r="T68" s="586"/>
      <c r="U68" s="527">
        <f>(U64+U65+U66+U67)/4</f>
        <v>2.0289000000000001</v>
      </c>
      <c r="V68" s="528"/>
      <c r="W68" s="505">
        <f>U68/K68-1</f>
        <v>-6.6957921361232464E-2</v>
      </c>
      <c r="X68" s="506"/>
      <c r="AA68" s="494"/>
      <c r="AB68" s="495"/>
      <c r="AC68" s="495"/>
      <c r="AD68" s="495"/>
      <c r="AE68" s="495"/>
      <c r="AF68" s="496"/>
      <c r="AG68" s="527">
        <f>(AG64+AG65+AG66+AG67)/4</f>
        <v>2.3996499999999998</v>
      </c>
      <c r="AH68" s="528"/>
      <c r="AI68" s="505">
        <f>AG68/U68-1</f>
        <v>0.18273448666765235</v>
      </c>
      <c r="AJ68" s="506"/>
      <c r="AM68" s="494"/>
      <c r="AN68" s="495"/>
      <c r="AO68" s="495"/>
      <c r="AP68" s="495"/>
      <c r="AQ68" s="495"/>
      <c r="AR68" s="496"/>
      <c r="AS68" s="517">
        <f>(AS64+AS65+AS66+AS67)/4</f>
        <v>2.5311749999999997</v>
      </c>
      <c r="AT68" s="518"/>
      <c r="AU68" s="505">
        <f>AS68/AG68-1</f>
        <v>5.4810076469484992E-2</v>
      </c>
      <c r="AV68" s="506"/>
    </row>
    <row r="69" spans="2:48" ht="13.5" thickTop="1" x14ac:dyDescent="0.2"/>
    <row r="75" spans="2:48" x14ac:dyDescent="0.2">
      <c r="B75" s="46" t="s">
        <v>158</v>
      </c>
    </row>
    <row r="76" spans="2:48" x14ac:dyDescent="0.2">
      <c r="B76" s="46"/>
    </row>
    <row r="77" spans="2:48" x14ac:dyDescent="0.2">
      <c r="B77" s="46" t="s">
        <v>176</v>
      </c>
    </row>
    <row r="78" spans="2:48" x14ac:dyDescent="0.2">
      <c r="B78" s="46" t="s">
        <v>157</v>
      </c>
    </row>
    <row r="79" spans="2:48" x14ac:dyDescent="0.2">
      <c r="B79" s="46" t="s">
        <v>174</v>
      </c>
    </row>
    <row r="80" spans="2:48" x14ac:dyDescent="0.2">
      <c r="B80" s="46" t="s">
        <v>214</v>
      </c>
    </row>
    <row r="81" spans="2:2" x14ac:dyDescent="0.2">
      <c r="B81" s="46" t="s">
        <v>171</v>
      </c>
    </row>
    <row r="82" spans="2:2" x14ac:dyDescent="0.2">
      <c r="B82" s="46"/>
    </row>
  </sheetData>
  <customSheetViews>
    <customSheetView guid="{87755C39-82B0-423E-AF87-9F8543937A84}" showRuler="0">
      <selection activeCell="F50" sqref="F50"/>
      <pageMargins left="0.75" right="0.75" top="1" bottom="1" header="0.5" footer="0.5"/>
      <pageSetup paperSize="8" scale="75" orientation="portrait" r:id="rId1"/>
      <headerFooter alignWithMargins="0"/>
    </customSheetView>
  </customSheetViews>
  <mergeCells count="96">
    <mergeCell ref="AO64:AP67"/>
    <mergeCell ref="O68:T68"/>
    <mergeCell ref="U68:V68"/>
    <mergeCell ref="W68:X68"/>
    <mergeCell ref="U64:V64"/>
    <mergeCell ref="U65:V65"/>
    <mergeCell ref="U66:V66"/>
    <mergeCell ref="U67:V67"/>
    <mergeCell ref="AC64:AD64"/>
    <mergeCell ref="AG64:AH64"/>
    <mergeCell ref="AC66:AD66"/>
    <mergeCell ref="AG66:AH66"/>
    <mergeCell ref="AI66:AJ66"/>
    <mergeCell ref="AI67:AJ67"/>
    <mergeCell ref="D8:E8"/>
    <mergeCell ref="D7:E7"/>
    <mergeCell ref="D22:E22"/>
    <mergeCell ref="D21:E21"/>
    <mergeCell ref="D20:E20"/>
    <mergeCell ref="E62:I62"/>
    <mergeCell ref="D27:E27"/>
    <mergeCell ref="D26:E26"/>
    <mergeCell ref="D19:E19"/>
    <mergeCell ref="D14:E14"/>
    <mergeCell ref="D25:E25"/>
    <mergeCell ref="D24:E24"/>
    <mergeCell ref="D23:E23"/>
    <mergeCell ref="B1:F1"/>
    <mergeCell ref="A1:A2"/>
    <mergeCell ref="D18:E18"/>
    <mergeCell ref="D11:E11"/>
    <mergeCell ref="D12:E12"/>
    <mergeCell ref="D13:E13"/>
    <mergeCell ref="D9:E9"/>
    <mergeCell ref="D10:E10"/>
    <mergeCell ref="D17:E17"/>
    <mergeCell ref="D2:E2"/>
    <mergeCell ref="D15:E15"/>
    <mergeCell ref="D16:E16"/>
    <mergeCell ref="D6:E6"/>
    <mergeCell ref="D5:E5"/>
    <mergeCell ref="D4:E4"/>
    <mergeCell ref="D3:E3"/>
    <mergeCell ref="B61:C61"/>
    <mergeCell ref="B39:C39"/>
    <mergeCell ref="B40:B41"/>
    <mergeCell ref="C40:C41"/>
    <mergeCell ref="C42:C43"/>
    <mergeCell ref="B42:B44"/>
    <mergeCell ref="C45:C46"/>
    <mergeCell ref="B45:B46"/>
    <mergeCell ref="O61:X61"/>
    <mergeCell ref="Q62:R63"/>
    <mergeCell ref="O62:P63"/>
    <mergeCell ref="S62:T63"/>
    <mergeCell ref="U62:V63"/>
    <mergeCell ref="W62:X63"/>
    <mergeCell ref="AA56:AJ56"/>
    <mergeCell ref="AA61:AJ61"/>
    <mergeCell ref="AA62:AB63"/>
    <mergeCell ref="AC62:AD63"/>
    <mergeCell ref="AE62:AF63"/>
    <mergeCell ref="AG62:AH63"/>
    <mergeCell ref="AI62:AJ63"/>
    <mergeCell ref="AU65:AV65"/>
    <mergeCell ref="AU66:AV66"/>
    <mergeCell ref="AU67:AV67"/>
    <mergeCell ref="AS68:AT68"/>
    <mergeCell ref="I1:M1"/>
    <mergeCell ref="I25:M25"/>
    <mergeCell ref="I26:M26"/>
    <mergeCell ref="AI64:AJ64"/>
    <mergeCell ref="AA68:AF68"/>
    <mergeCell ref="AG68:AH68"/>
    <mergeCell ref="AI68:AJ68"/>
    <mergeCell ref="AC65:AD65"/>
    <mergeCell ref="AC67:AD67"/>
    <mergeCell ref="AG65:AH65"/>
    <mergeCell ref="AG67:AH67"/>
    <mergeCell ref="AI65:AJ65"/>
    <mergeCell ref="AM56:AV56"/>
    <mergeCell ref="AS67:AT67"/>
    <mergeCell ref="AM68:AN68"/>
    <mergeCell ref="AO68:AP68"/>
    <mergeCell ref="AQ68:AR68"/>
    <mergeCell ref="AM61:AV61"/>
    <mergeCell ref="AM62:AN63"/>
    <mergeCell ref="AO62:AP63"/>
    <mergeCell ref="AQ62:AR63"/>
    <mergeCell ref="AS62:AT63"/>
    <mergeCell ref="AU62:AV63"/>
    <mergeCell ref="AU68:AV68"/>
    <mergeCell ref="AS64:AT64"/>
    <mergeCell ref="AS65:AT65"/>
    <mergeCell ref="AS66:AT66"/>
    <mergeCell ref="AU64:AV64"/>
  </mergeCells>
  <phoneticPr fontId="2" type="noConversion"/>
  <pageMargins left="0.74803149606299213" right="0.15748031496062992" top="0.59055118110236227" bottom="0.23622047244094491" header="0.31496062992125984" footer="0.19685039370078741"/>
  <pageSetup paperSize="8" scale="8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Főtábla</vt:lpstr>
      <vt:lpstr>Földgáz árvált.</vt:lpstr>
      <vt:lpstr>'Földgáz árvált.'!Nyomtatási_terület</vt:lpstr>
      <vt:lpstr>Főtábla!Nyomtatási_terület</vt:lpstr>
    </vt:vector>
  </TitlesOfParts>
  <Company>Magyar Energia Hivatal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Magyar Energia Hivatal</dc:creator>
  <cp:lastModifiedBy>Magyar Energia Hivatal</cp:lastModifiedBy>
  <cp:lastPrinted>2011-12-02T09:51:33Z</cp:lastPrinted>
  <dcterms:created xsi:type="dcterms:W3CDTF">2008-01-14T13:10:10Z</dcterms:created>
  <dcterms:modified xsi:type="dcterms:W3CDTF">2012-12-06T09:17:47Z</dcterms:modified>
</cp:coreProperties>
</file>